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nathanlatka/Desktop/"/>
    </mc:Choice>
  </mc:AlternateContent>
  <xr:revisionPtr revIDLastSave="0" documentId="8_{61CCB9F7-46C3-A54B-981D-9DE59CDF03E7}" xr6:coauthVersionLast="47" xr6:coauthVersionMax="47" xr10:uidLastSave="{00000000-0000-0000-0000-000000000000}"/>
  <bookViews>
    <workbookView xWindow="-45240" yWindow="760" windowWidth="34560" windowHeight="23000" xr2:uid="{00000000-000D-0000-FFFF-FFFF00000000}"/>
  </bookViews>
  <sheets>
    <sheet name="Term Loan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" i="1" l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D16" i="1"/>
  <c r="H17" i="1"/>
  <c r="B18" i="1"/>
  <c r="K16" i="1"/>
  <c r="C16" i="1"/>
  <c r="E5" i="1"/>
  <c r="J8" i="1"/>
  <c r="J6" i="1"/>
  <c r="E10" i="1"/>
  <c r="J7" i="1" s="1"/>
  <c r="E8" i="1"/>
  <c r="C17" i="1" l="1"/>
  <c r="G18" i="1"/>
  <c r="G17" i="1"/>
  <c r="E17" i="1" s="1"/>
  <c r="K17" i="1" s="1"/>
  <c r="B19" i="1"/>
  <c r="C18" i="1"/>
  <c r="F17" i="1"/>
  <c r="J16" i="1"/>
  <c r="B20" i="1"/>
  <c r="G19" i="1"/>
  <c r="J17" i="1" l="1"/>
  <c r="C19" i="1"/>
  <c r="F18" i="1"/>
  <c r="G20" i="1"/>
  <c r="B21" i="1"/>
  <c r="C20" i="1" l="1"/>
  <c r="J18" i="1"/>
  <c r="E18" i="1"/>
  <c r="K18" i="1" s="1"/>
  <c r="B22" i="1"/>
  <c r="G21" i="1"/>
  <c r="C21" i="1" l="1"/>
  <c r="F19" i="1"/>
  <c r="B23" i="1"/>
  <c r="G22" i="1"/>
  <c r="C22" i="1" l="1"/>
  <c r="J19" i="1"/>
  <c r="E19" i="1"/>
  <c r="K19" i="1" s="1"/>
  <c r="B24" i="1"/>
  <c r="G23" i="1"/>
  <c r="C23" i="1" l="1"/>
  <c r="F20" i="1"/>
  <c r="J20" i="1"/>
  <c r="B25" i="1"/>
  <c r="G24" i="1"/>
  <c r="C24" i="1" l="1"/>
  <c r="E20" i="1"/>
  <c r="K20" i="1" s="1"/>
  <c r="G25" i="1"/>
  <c r="B26" i="1"/>
  <c r="C25" i="1" l="1"/>
  <c r="F21" i="1"/>
  <c r="E21" i="1" s="1"/>
  <c r="K21" i="1" s="1"/>
  <c r="J21" i="1"/>
  <c r="G26" i="1"/>
  <c r="B27" i="1"/>
  <c r="C26" i="1" l="1"/>
  <c r="F22" i="1"/>
  <c r="E22" i="1" s="1"/>
  <c r="K22" i="1" s="1"/>
  <c r="J22" i="1"/>
  <c r="B28" i="1"/>
  <c r="G27" i="1"/>
  <c r="C27" i="1" l="1"/>
  <c r="F23" i="1"/>
  <c r="E23" i="1" s="1"/>
  <c r="K23" i="1" s="1"/>
  <c r="J23" i="1"/>
  <c r="G28" i="1"/>
  <c r="B29" i="1"/>
  <c r="C28" i="1" l="1"/>
  <c r="F24" i="1"/>
  <c r="E24" i="1" s="1"/>
  <c r="K24" i="1" s="1"/>
  <c r="J24" i="1"/>
  <c r="G29" i="1"/>
  <c r="B30" i="1"/>
  <c r="C29" i="1" l="1"/>
  <c r="F25" i="1"/>
  <c r="E25" i="1" s="1"/>
  <c r="K25" i="1" s="1"/>
  <c r="J25" i="1"/>
  <c r="G30" i="1"/>
  <c r="B31" i="1"/>
  <c r="C30" i="1" l="1"/>
  <c r="F26" i="1"/>
  <c r="E26" i="1" s="1"/>
  <c r="K26" i="1" s="1"/>
  <c r="J26" i="1"/>
  <c r="G31" i="1"/>
  <c r="B32" i="1"/>
  <c r="C31" i="1" l="1"/>
  <c r="F27" i="1"/>
  <c r="E27" i="1" s="1"/>
  <c r="K27" i="1" s="1"/>
  <c r="J27" i="1"/>
  <c r="G32" i="1"/>
  <c r="B33" i="1"/>
  <c r="C32" i="1" l="1"/>
  <c r="F28" i="1"/>
  <c r="E28" i="1" s="1"/>
  <c r="K28" i="1" s="1"/>
  <c r="J28" i="1"/>
  <c r="G33" i="1"/>
  <c r="B34" i="1"/>
  <c r="C33" i="1" l="1"/>
  <c r="F29" i="1"/>
  <c r="E29" i="1" s="1"/>
  <c r="K29" i="1" s="1"/>
  <c r="J29" i="1"/>
  <c r="B35" i="1"/>
  <c r="G34" i="1"/>
  <c r="C34" i="1" l="1"/>
  <c r="F30" i="1"/>
  <c r="E30" i="1" s="1"/>
  <c r="K30" i="1" s="1"/>
  <c r="J30" i="1"/>
  <c r="G35" i="1"/>
  <c r="B36" i="1"/>
  <c r="C35" i="1" l="1"/>
  <c r="F31" i="1"/>
  <c r="E31" i="1" s="1"/>
  <c r="K31" i="1" s="1"/>
  <c r="J31" i="1"/>
  <c r="G36" i="1"/>
  <c r="B37" i="1"/>
  <c r="C36" i="1" l="1"/>
  <c r="F32" i="1"/>
  <c r="E32" i="1" s="1"/>
  <c r="K32" i="1" s="1"/>
  <c r="J32" i="1"/>
  <c r="G37" i="1"/>
  <c r="B38" i="1"/>
  <c r="C37" i="1" l="1"/>
  <c r="F33" i="1"/>
  <c r="E33" i="1" s="1"/>
  <c r="K33" i="1" s="1"/>
  <c r="J33" i="1"/>
  <c r="G38" i="1"/>
  <c r="B39" i="1"/>
  <c r="C38" i="1" l="1"/>
  <c r="F34" i="1"/>
  <c r="E34" i="1" s="1"/>
  <c r="K34" i="1" s="1"/>
  <c r="J34" i="1"/>
  <c r="G39" i="1"/>
  <c r="B40" i="1"/>
  <c r="C39" i="1" l="1"/>
  <c r="F35" i="1"/>
  <c r="E35" i="1" s="1"/>
  <c r="K35" i="1" s="1"/>
  <c r="J35" i="1"/>
  <c r="G40" i="1"/>
  <c r="B41" i="1"/>
  <c r="C40" i="1" l="1"/>
  <c r="F36" i="1"/>
  <c r="E36" i="1" s="1"/>
  <c r="K36" i="1" s="1"/>
  <c r="J36" i="1"/>
  <c r="G41" i="1"/>
  <c r="B42" i="1"/>
  <c r="C41" i="1" l="1"/>
  <c r="F37" i="1"/>
  <c r="E37" i="1" s="1"/>
  <c r="K37" i="1" s="1"/>
  <c r="J37" i="1"/>
  <c r="G42" i="1"/>
  <c r="B43" i="1"/>
  <c r="C42" i="1" l="1"/>
  <c r="F38" i="1"/>
  <c r="E38" i="1" s="1"/>
  <c r="K38" i="1" s="1"/>
  <c r="J38" i="1"/>
  <c r="G43" i="1"/>
  <c r="B44" i="1"/>
  <c r="C43" i="1" l="1"/>
  <c r="F39" i="1"/>
  <c r="E39" i="1" s="1"/>
  <c r="K39" i="1" s="1"/>
  <c r="J39" i="1"/>
  <c r="G44" i="1"/>
  <c r="B45" i="1"/>
  <c r="C44" i="1" l="1"/>
  <c r="F40" i="1"/>
  <c r="E40" i="1" s="1"/>
  <c r="K40" i="1" s="1"/>
  <c r="J40" i="1"/>
  <c r="G45" i="1"/>
  <c r="B46" i="1"/>
  <c r="C45" i="1" l="1"/>
  <c r="F41" i="1"/>
  <c r="E41" i="1" s="1"/>
  <c r="K41" i="1" s="1"/>
  <c r="J41" i="1"/>
  <c r="G46" i="1"/>
  <c r="B47" i="1"/>
  <c r="C46" i="1" l="1"/>
  <c r="F42" i="1"/>
  <c r="E42" i="1" s="1"/>
  <c r="K42" i="1" s="1"/>
  <c r="J42" i="1"/>
  <c r="G47" i="1"/>
  <c r="B48" i="1"/>
  <c r="C47" i="1" l="1"/>
  <c r="F43" i="1"/>
  <c r="E43" i="1" s="1"/>
  <c r="K43" i="1" s="1"/>
  <c r="J43" i="1"/>
  <c r="G48" i="1"/>
  <c r="B49" i="1"/>
  <c r="C48" i="1" l="1"/>
  <c r="F44" i="1"/>
  <c r="E44" i="1" s="1"/>
  <c r="K44" i="1" s="1"/>
  <c r="J44" i="1"/>
  <c r="G49" i="1"/>
  <c r="B50" i="1"/>
  <c r="C49" i="1" l="1"/>
  <c r="F45" i="1"/>
  <c r="E45" i="1" s="1"/>
  <c r="K45" i="1" s="1"/>
  <c r="J45" i="1"/>
  <c r="G50" i="1"/>
  <c r="B51" i="1"/>
  <c r="C50" i="1" l="1"/>
  <c r="F46" i="1"/>
  <c r="E46" i="1" s="1"/>
  <c r="K46" i="1" s="1"/>
  <c r="J46" i="1"/>
  <c r="G51" i="1"/>
  <c r="B52" i="1"/>
  <c r="C51" i="1" l="1"/>
  <c r="F47" i="1"/>
  <c r="E47" i="1" s="1"/>
  <c r="K47" i="1" s="1"/>
  <c r="J47" i="1"/>
  <c r="G52" i="1"/>
  <c r="B53" i="1"/>
  <c r="C52" i="1" l="1"/>
  <c r="F48" i="1"/>
  <c r="E48" i="1" s="1"/>
  <c r="K48" i="1" s="1"/>
  <c r="J48" i="1"/>
  <c r="G53" i="1"/>
  <c r="B54" i="1"/>
  <c r="C53" i="1" l="1"/>
  <c r="F49" i="1"/>
  <c r="E49" i="1" s="1"/>
  <c r="K49" i="1" s="1"/>
  <c r="J49" i="1"/>
  <c r="G54" i="1"/>
  <c r="B55" i="1"/>
  <c r="C54" i="1" l="1"/>
  <c r="F50" i="1"/>
  <c r="E50" i="1" s="1"/>
  <c r="K50" i="1" s="1"/>
  <c r="J50" i="1"/>
  <c r="G55" i="1"/>
  <c r="B56" i="1"/>
  <c r="C55" i="1" l="1"/>
  <c r="F51" i="1"/>
  <c r="E51" i="1" s="1"/>
  <c r="K51" i="1" s="1"/>
  <c r="J51" i="1"/>
  <c r="G56" i="1"/>
  <c r="B57" i="1"/>
  <c r="C56" i="1" l="1"/>
  <c r="F52" i="1"/>
  <c r="E52" i="1" s="1"/>
  <c r="K52" i="1" s="1"/>
  <c r="J52" i="1"/>
  <c r="G57" i="1"/>
  <c r="B58" i="1"/>
  <c r="C57" i="1" l="1"/>
  <c r="F53" i="1"/>
  <c r="E53" i="1" s="1"/>
  <c r="K53" i="1" s="1"/>
  <c r="J53" i="1"/>
  <c r="G58" i="1"/>
  <c r="B59" i="1"/>
  <c r="C58" i="1" l="1"/>
  <c r="F54" i="1"/>
  <c r="E54" i="1" s="1"/>
  <c r="K54" i="1" s="1"/>
  <c r="J54" i="1"/>
  <c r="G59" i="1"/>
  <c r="B60" i="1"/>
  <c r="C59" i="1" l="1"/>
  <c r="F55" i="1"/>
  <c r="E55" i="1" s="1"/>
  <c r="K55" i="1" s="1"/>
  <c r="J55" i="1"/>
  <c r="G60" i="1"/>
  <c r="B61" i="1"/>
  <c r="C60" i="1" l="1"/>
  <c r="F56" i="1"/>
  <c r="E56" i="1" s="1"/>
  <c r="K56" i="1" s="1"/>
  <c r="J56" i="1"/>
  <c r="G61" i="1"/>
  <c r="B62" i="1"/>
  <c r="C61" i="1" l="1"/>
  <c r="F57" i="1"/>
  <c r="E57" i="1" s="1"/>
  <c r="K57" i="1" s="1"/>
  <c r="J57" i="1"/>
  <c r="G62" i="1"/>
  <c r="B63" i="1"/>
  <c r="C62" i="1" l="1"/>
  <c r="F58" i="1"/>
  <c r="E58" i="1" s="1"/>
  <c r="K58" i="1" s="1"/>
  <c r="J58" i="1"/>
  <c r="G63" i="1"/>
  <c r="B64" i="1"/>
  <c r="C63" i="1" l="1"/>
  <c r="F59" i="1"/>
  <c r="E59" i="1" s="1"/>
  <c r="K59" i="1" s="1"/>
  <c r="J59" i="1"/>
  <c r="C64" i="1" l="1"/>
  <c r="F60" i="1"/>
  <c r="E60" i="1" s="1"/>
  <c r="K60" i="1" s="1"/>
  <c r="J60" i="1"/>
  <c r="F61" i="1" l="1"/>
  <c r="E61" i="1" s="1"/>
  <c r="K61" i="1" s="1"/>
  <c r="J61" i="1"/>
  <c r="F62" i="1" l="1"/>
  <c r="E62" i="1" s="1"/>
  <c r="K62" i="1"/>
  <c r="J62" i="1"/>
  <c r="F63" i="1" l="1"/>
  <c r="E63" i="1" s="1"/>
  <c r="K63" i="1" s="1"/>
  <c r="J63" i="1"/>
  <c r="F64" i="1" l="1"/>
  <c r="E64" i="1"/>
  <c r="K64" i="1" s="1"/>
  <c r="G64" i="1" l="1"/>
  <c r="J64" i="1" s="1"/>
</calcChain>
</file>

<file path=xl/sharedStrings.xml><?xml version="1.0" encoding="utf-8"?>
<sst xmlns="http://schemas.openxmlformats.org/spreadsheetml/2006/main" count="30" uniqueCount="30">
  <si>
    <t>Payout Date</t>
  </si>
  <si>
    <t>Annual Interest Rate</t>
  </si>
  <si>
    <t>Unused Amount</t>
  </si>
  <si>
    <t>#</t>
  </si>
  <si>
    <t>Date</t>
  </si>
  <si>
    <t>Principal</t>
  </si>
  <si>
    <t>Interest</t>
  </si>
  <si>
    <t>Loan Terms</t>
  </si>
  <si>
    <t>Loan Structure</t>
  </si>
  <si>
    <t xml:space="preserve">  Founderpath Term Loan Calculator</t>
  </si>
  <si>
    <t>Maturity Date</t>
  </si>
  <si>
    <t>Commitment Amount</t>
  </si>
  <si>
    <t>Initial Draw</t>
  </si>
  <si>
    <t>Monthly Interest Rate</t>
  </si>
  <si>
    <t>OID (Origination)</t>
  </si>
  <si>
    <t>Monthly Payment (IO)</t>
  </si>
  <si>
    <t>Monthly Payment (Amort)</t>
  </si>
  <si>
    <t>Borrowing Term (Years)</t>
  </si>
  <si>
    <t>IO Period (Months)</t>
  </si>
  <si>
    <t xml:space="preserve">  Amortization Schedule</t>
  </si>
  <si>
    <t>Disburse-
ments</t>
  </si>
  <si>
    <t>Total
Payment</t>
  </si>
  <si>
    <t>Unused
Fee</t>
  </si>
  <si>
    <t>Net Cash
Flow</t>
  </si>
  <si>
    <t>Outstanding
Balance</t>
  </si>
  <si>
    <t>IO Enabled</t>
  </si>
  <si>
    <t>Exit Fee
(If Payoff)</t>
  </si>
  <si>
    <t xml:space="preserve">  Fees &amp; Structure</t>
  </si>
  <si>
    <t>Fees</t>
  </si>
  <si>
    <t>Exit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</si>
</sst>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);\(#,##0\);\-\-_);@_)"/>
    <numFmt numFmtId="165" formatCode="0.0%"/>
    <numFmt numFmtId="166" formatCode="mm/dd/yyyy"/>
    <numFmt numFmtId="167" formatCode="&quot;$&quot;#,##0;\(&quot;$&quot;#,##0\);&quot;-&quot;"/>
    <numFmt numFmtId="168" formatCode="&quot;$&quot;#,##0"/>
    <numFmt numFmtId="169" formatCode="0.0000%"/>
  </numFmts>
  <fonts count="19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sz val="10"/>
      <color rgb="FF000000"/>
      <name val="Arial"/>
      <family val="2"/>
    </font>
    <font>
      <b/>
      <sz val="10"/>
      <color rgb="FF443DD8"/>
      <name val="Arial"/>
      <family val="2"/>
    </font>
    <font>
      <b/>
      <sz val="10"/>
      <color rgb="FF000000"/>
      <name val="Arial"/>
      <family val="2"/>
    </font>
    <font>
      <b/>
      <sz val="10"/>
      <color rgb="FF0000FF"/>
      <name val="Arial"/>
      <family val="2"/>
    </font>
    <font>
      <b/>
      <sz val="11"/>
      <color rgb="FFFFFFFF"/>
      <name val="Arial"/>
      <family val="2"/>
    </font>
    <font>
      <i/>
      <sz val="10"/>
      <color rgb="FF666666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rgb="FF0000FF"/>
      <name val="Arial"/>
      <family val="2"/>
      <scheme val="minor"/>
    </font>
    <font>
      <i/>
      <sz val="10"/>
      <color rgb="FF666666"/>
      <name val="Arial"/>
      <family val="2"/>
      <scheme val="minor"/>
    </font>
    <font>
      <b/>
      <sz val="11"/>
      <color rgb="FFFFFFFF"/>
      <name val="Arial"/>
      <family val="2"/>
      <scheme val="minor"/>
    </font>
    <font>
      <b/>
      <sz val="10"/>
      <color rgb="FF443DD8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9"/>
      <color rgb="FF000000"/>
      <name val="Arial"/>
      <family val="2"/>
      <scheme val="minor"/>
    </font>
    <font>
      <sz val="9"/>
      <color rgb="FF666666"/>
      <name val="Arial"/>
      <family val="2"/>
      <scheme val="minor"/>
    </font>
    <font>
      <sz val="9"/>
      <color rgb="FF333333"/>
      <name val="Arial"/>
      <family val="2"/>
      <scheme val="minor"/>
    </font>
    <font>
      <sz val="9"/>
      <color rgb="FFB0B0B0"/>
      <name val="Arial"/>
      <family val="2"/>
      <scheme val="minor"/>
    </font>
    <font>
      <b/>
      <sz val="9"/>
      <color rgb="FF443DD8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43D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DE7"/>
        <bgColor indexed="64"/>
      </patternFill>
    </fill>
    <fill>
      <patternFill patternType="solid">
        <fgColor rgb="FFF4F3FB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443DD8"/>
      </top>
      <bottom/>
      <diagonal/>
    </border>
    <border>
      <left/>
      <right/>
      <top style="thin">
        <color rgb="FFD0D0D0"/>
      </top>
      <bottom style="thin">
        <color rgb="FFD0D0D0"/>
      </bottom>
      <diagonal/>
    </border>
    <border>
      <left/>
      <right/>
      <top style="thin">
        <color rgb="FFD0D0D0"/>
      </top>
      <bottom/>
      <diagonal/>
    </border>
    <border>
      <left/>
      <right/>
      <top style="thin">
        <color rgb="FFE0E0E0"/>
      </top>
      <bottom style="thin">
        <color rgb="FFE0E0E0"/>
      </bottom>
      <diagonal/>
    </border>
    <border>
      <left/>
      <right/>
      <top style="thin">
        <color rgb="FFE0E0E0"/>
      </top>
      <bottom/>
      <diagonal/>
    </border>
    <border>
      <left/>
      <right/>
      <top/>
      <bottom style="thin">
        <color rgb="FFD0D0D0"/>
      </bottom>
      <diagonal/>
    </border>
    <border>
      <left/>
      <right/>
      <top/>
      <bottom style="medium">
        <color rgb="FF443DD8"/>
      </bottom>
      <diagonal/>
    </border>
    <border>
      <left/>
      <right/>
      <top style="medium">
        <color rgb="FF443DD8"/>
      </top>
      <bottom style="thin">
        <color rgb="FFD0D0D0"/>
      </bottom>
      <diagonal/>
    </border>
    <border>
      <left/>
      <right/>
      <top style="thin">
        <color rgb="FFD0D0D0"/>
      </top>
      <bottom style="double">
        <color rgb="FF443DD8"/>
      </bottom>
      <diagonal/>
    </border>
    <border>
      <left/>
      <right/>
      <top style="medium">
        <color rgb="FF443DD8"/>
      </top>
      <bottom style="thin">
        <color rgb="FFE0D54D"/>
      </bottom>
      <diagonal/>
    </border>
    <border>
      <left/>
      <right/>
      <top style="thin">
        <color rgb="FFD0D0D0"/>
      </top>
      <bottom style="thin">
        <color rgb="FFE0D54D"/>
      </bottom>
      <diagonal/>
    </border>
    <border>
      <left/>
      <right/>
      <top style="thin">
        <color rgb="FFE0D54D"/>
      </top>
      <bottom style="thin">
        <color rgb="FFE0D54D"/>
      </bottom>
      <diagonal/>
    </border>
    <border>
      <left/>
      <right/>
      <top style="thin">
        <color rgb="FFE0D54D"/>
      </top>
      <bottom style="double">
        <color rgb="FF443DD8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168" fontId="5" fillId="4" borderId="4" xfId="0" applyNumberFormat="1" applyFont="1" applyFill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164" fontId="2" fillId="3" borderId="4" xfId="0" applyNumberFormat="1" applyFont="1" applyFill="1" applyBorder="1" applyAlignment="1">
      <alignment vertical="center"/>
    </xf>
    <xf numFmtId="164" fontId="7" fillId="3" borderId="3" xfId="0" applyNumberFormat="1" applyFont="1" applyFill="1" applyBorder="1" applyAlignment="1">
      <alignment horizontal="left" vertical="center"/>
    </xf>
    <xf numFmtId="164" fontId="2" fillId="3" borderId="3" xfId="0" applyNumberFormat="1" applyFont="1" applyFill="1" applyBorder="1" applyAlignment="1">
      <alignment vertical="center"/>
    </xf>
    <xf numFmtId="0" fontId="0" fillId="3" borderId="1" xfId="0" applyFill="1" applyBorder="1"/>
    <xf numFmtId="164" fontId="7" fillId="3" borderId="1" xfId="0" applyNumberFormat="1" applyFont="1" applyFill="1" applyBorder="1" applyAlignment="1">
      <alignment horizontal="left" vertical="center"/>
    </xf>
    <xf numFmtId="164" fontId="7" fillId="3" borderId="4" xfId="0" applyNumberFormat="1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vertical="center"/>
    </xf>
    <xf numFmtId="0" fontId="0" fillId="0" borderId="1" xfId="0" applyBorder="1"/>
    <xf numFmtId="0" fontId="10" fillId="3" borderId="4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right"/>
    </xf>
    <xf numFmtId="0" fontId="8" fillId="3" borderId="9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vertical="center"/>
    </xf>
    <xf numFmtId="14" fontId="2" fillId="3" borderId="1" xfId="0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4" xfId="0" applyFill="1" applyBorder="1"/>
    <xf numFmtId="0" fontId="1" fillId="3" borderId="0" xfId="0" applyFont="1" applyFill="1"/>
    <xf numFmtId="0" fontId="1" fillId="3" borderId="0" xfId="0" applyFont="1" applyFill="1" applyAlignment="1">
      <alignment vertical="top"/>
    </xf>
    <xf numFmtId="0" fontId="0" fillId="3" borderId="0" xfId="0" applyFill="1"/>
    <xf numFmtId="14" fontId="1" fillId="3" borderId="0" xfId="0" applyNumberFormat="1" applyFont="1" applyFill="1" applyAlignment="1">
      <alignment horizontal="left"/>
    </xf>
    <xf numFmtId="3" fontId="1" fillId="3" borderId="0" xfId="0" applyNumberFormat="1" applyFont="1" applyFill="1" applyAlignment="1">
      <alignment horizontal="right"/>
    </xf>
    <xf numFmtId="0" fontId="12" fillId="3" borderId="1" xfId="0" applyFont="1" applyFill="1" applyBorder="1"/>
    <xf numFmtId="0" fontId="9" fillId="4" borderId="2" xfId="0" applyFont="1" applyFill="1" applyBorder="1" applyAlignment="1">
      <alignment horizontal="right"/>
    </xf>
    <xf numFmtId="14" fontId="2" fillId="3" borderId="4" xfId="0" applyNumberFormat="1" applyFont="1" applyFill="1" applyBorder="1" applyAlignment="1">
      <alignment vertical="center"/>
    </xf>
    <xf numFmtId="165" fontId="2" fillId="3" borderId="3" xfId="0" applyNumberFormat="1" applyFont="1" applyFill="1" applyBorder="1" applyAlignment="1">
      <alignment vertical="center"/>
    </xf>
    <xf numFmtId="14" fontId="2" fillId="3" borderId="9" xfId="0" applyNumberFormat="1" applyFont="1" applyFill="1" applyBorder="1" applyAlignment="1">
      <alignment vertical="center"/>
    </xf>
    <xf numFmtId="0" fontId="0" fillId="3" borderId="9" xfId="0" applyFill="1" applyBorder="1"/>
    <xf numFmtId="166" fontId="7" fillId="3" borderId="1" xfId="0" applyNumberFormat="1" applyFont="1" applyFill="1" applyBorder="1" applyAlignment="1">
      <alignment horizontal="right" vertical="center"/>
    </xf>
    <xf numFmtId="164" fontId="4" fillId="3" borderId="9" xfId="0" applyNumberFormat="1" applyFont="1" applyFill="1" applyBorder="1" applyAlignment="1">
      <alignment horizontal="left" vertical="center"/>
    </xf>
    <xf numFmtId="164" fontId="3" fillId="3" borderId="9" xfId="0" applyNumberFormat="1" applyFont="1" applyFill="1" applyBorder="1" applyAlignment="1">
      <alignment vertical="center"/>
    </xf>
    <xf numFmtId="168" fontId="10" fillId="3" borderId="4" xfId="0" applyNumberFormat="1" applyFont="1" applyFill="1" applyBorder="1" applyAlignment="1">
      <alignment horizontal="right"/>
    </xf>
    <xf numFmtId="168" fontId="10" fillId="3" borderId="3" xfId="0" applyNumberFormat="1" applyFont="1" applyFill="1" applyBorder="1" applyAlignment="1">
      <alignment horizontal="right"/>
    </xf>
    <xf numFmtId="0" fontId="13" fillId="3" borderId="6" xfId="0" applyFont="1" applyFill="1" applyBorder="1" applyAlignment="1">
      <alignment horizontal="right"/>
    </xf>
    <xf numFmtId="168" fontId="13" fillId="3" borderId="6" xfId="0" applyNumberFormat="1" applyFont="1" applyFill="1" applyBorder="1" applyAlignment="1">
      <alignment horizontal="right"/>
    </xf>
    <xf numFmtId="0" fontId="15" fillId="5" borderId="5" xfId="0" applyFont="1" applyFill="1" applyBorder="1" applyAlignment="1">
      <alignment horizontal="center"/>
    </xf>
    <xf numFmtId="168" fontId="14" fillId="5" borderId="5" xfId="0" applyNumberFormat="1" applyFont="1" applyFill="1" applyBorder="1" applyAlignment="1">
      <alignment horizontal="right"/>
    </xf>
    <xf numFmtId="166" fontId="16" fillId="5" borderId="5" xfId="0" applyNumberFormat="1" applyFont="1" applyFill="1" applyBorder="1" applyAlignment="1">
      <alignment horizontal="left"/>
    </xf>
    <xf numFmtId="167" fontId="16" fillId="5" borderId="5" xfId="0" applyNumberFormat="1" applyFont="1" applyFill="1" applyBorder="1" applyAlignment="1">
      <alignment horizontal="right"/>
    </xf>
    <xf numFmtId="0" fontId="15" fillId="5" borderId="6" xfId="0" applyFont="1" applyFill="1" applyBorder="1" applyAlignment="1">
      <alignment horizontal="center"/>
    </xf>
    <xf numFmtId="166" fontId="16" fillId="5" borderId="6" xfId="0" applyNumberFormat="1" applyFont="1" applyFill="1" applyBorder="1" applyAlignment="1">
      <alignment horizontal="left"/>
    </xf>
    <xf numFmtId="167" fontId="16" fillId="5" borderId="6" xfId="0" applyNumberFormat="1" applyFont="1" applyFill="1" applyBorder="1" applyAlignment="1">
      <alignment horizontal="right"/>
    </xf>
    <xf numFmtId="167" fontId="17" fillId="5" borderId="6" xfId="0" applyNumberFormat="1" applyFont="1" applyFill="1" applyBorder="1" applyAlignment="1">
      <alignment horizontal="right"/>
    </xf>
    <xf numFmtId="168" fontId="14" fillId="5" borderId="6" xfId="0" applyNumberFormat="1" applyFont="1" applyFill="1" applyBorder="1" applyAlignment="1">
      <alignment horizontal="right"/>
    </xf>
    <xf numFmtId="0" fontId="15" fillId="3" borderId="5" xfId="0" applyFont="1" applyFill="1" applyBorder="1" applyAlignment="1">
      <alignment horizontal="center"/>
    </xf>
    <xf numFmtId="168" fontId="14" fillId="3" borderId="5" xfId="0" applyNumberFormat="1" applyFont="1" applyFill="1" applyBorder="1" applyAlignment="1">
      <alignment horizontal="right"/>
    </xf>
    <xf numFmtId="166" fontId="16" fillId="3" borderId="5" xfId="0" applyNumberFormat="1" applyFont="1" applyFill="1" applyBorder="1" applyAlignment="1">
      <alignment horizontal="left"/>
    </xf>
    <xf numFmtId="167" fontId="16" fillId="3" borderId="5" xfId="0" applyNumberFormat="1" applyFont="1" applyFill="1" applyBorder="1" applyAlignment="1">
      <alignment horizontal="right"/>
    </xf>
    <xf numFmtId="166" fontId="13" fillId="3" borderId="6" xfId="0" applyNumberFormat="1" applyFont="1" applyFill="1" applyBorder="1" applyAlignment="1">
      <alignment horizontal="left"/>
    </xf>
    <xf numFmtId="0" fontId="0" fillId="0" borderId="10" xfId="0" applyBorder="1"/>
    <xf numFmtId="0" fontId="18" fillId="5" borderId="2" xfId="0" applyFont="1" applyFill="1" applyBorder="1" applyAlignment="1">
      <alignment horizontal="center"/>
    </xf>
    <xf numFmtId="0" fontId="18" fillId="5" borderId="2" xfId="0" applyFont="1" applyFill="1" applyBorder="1" applyAlignment="1">
      <alignment horizontal="center" wrapText="1"/>
    </xf>
    <xf numFmtId="166" fontId="5" fillId="4" borderId="11" xfId="0" applyNumberFormat="1" applyFont="1" applyFill="1" applyBorder="1" applyAlignment="1">
      <alignment horizontal="right" vertical="center"/>
    </xf>
    <xf numFmtId="168" fontId="7" fillId="3" borderId="1" xfId="0" applyNumberFormat="1" applyFont="1" applyFill="1" applyBorder="1" applyAlignment="1">
      <alignment horizontal="right" vertical="center"/>
    </xf>
    <xf numFmtId="168" fontId="5" fillId="4" borderId="13" xfId="0" applyNumberFormat="1" applyFont="1" applyFill="1" applyBorder="1" applyAlignment="1">
      <alignment horizontal="right" vertical="center"/>
    </xf>
    <xf numFmtId="169" fontId="7" fillId="3" borderId="7" xfId="0" applyNumberFormat="1" applyFont="1" applyFill="1" applyBorder="1" applyAlignment="1">
      <alignment horizontal="right" vertical="center"/>
    </xf>
    <xf numFmtId="10" fontId="5" fillId="4" borderId="12" xfId="0" applyNumberFormat="1" applyFont="1" applyFill="1" applyBorder="1" applyAlignment="1">
      <alignment horizontal="right" vertical="center"/>
    </xf>
    <xf numFmtId="0" fontId="9" fillId="4" borderId="13" xfId="0" applyFont="1" applyFill="1" applyBorder="1" applyAlignment="1">
      <alignment horizontal="right"/>
    </xf>
    <xf numFmtId="0" fontId="2" fillId="3" borderId="1" xfId="0" applyFont="1" applyFill="1" applyBorder="1"/>
    <xf numFmtId="0" fontId="11" fillId="2" borderId="0" xfId="0" applyFont="1" applyFill="1" applyAlignment="1">
      <alignment horizontal="left"/>
    </xf>
    <xf numFmtId="0" fontId="11" fillId="2" borderId="8" xfId="0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 vertical="center"/>
    </xf>
    <xf numFmtId="0" fontId="0" fillId="0" borderId="2" xfId="0" applyBorder="1"/>
    <xf numFmtId="9" fontId="9" fillId="4" borderId="2" xfId="0" applyNumberFormat="1" applyFont="1" applyFill="1" applyBorder="1" applyAlignment="1">
      <alignment horizontal="right"/>
    </xf>
    <xf numFmtId="0" fontId="8" fillId="3" borderId="10" xfId="0" applyFont="1" applyFill="1" applyBorder="1" applyAlignment="1">
      <alignment horizontal="left"/>
    </xf>
    <xf numFmtId="9" fontId="9" fillId="4" borderId="14" xfId="0" applyNumberFormat="1" applyFont="1" applyFill="1" applyBorder="1" applyAlignment="1">
      <alignment horizontal="right"/>
    </xf>
  </cellXfs>
  <cellStyles count="1">
    <cellStyle name="Normal" xfId="0" builtinId="0"/>
  </cellStyles>
  <dxfs count="4">
    <dxf>
      <font>
        <color rgb="FFC0C0C0"/>
      </font>
      <fill>
        <patternFill patternType="solid">
          <fgColor indexed="64"/>
          <bgColor rgb="FFF5F5F5"/>
        </patternFill>
      </fill>
    </dxf>
    <dxf>
      <font>
        <color rgb="FFC0C0C0"/>
      </font>
      <fill>
        <patternFill patternType="solid">
          <fgColor indexed="64"/>
          <bgColor rgb="FFF5F5F5"/>
        </patternFill>
      </fill>
    </dxf>
    <dxf>
      <font>
        <color rgb="FFC0C0C0"/>
      </font>
      <fill>
        <patternFill patternType="solid">
          <fgColor indexed="64"/>
          <bgColor rgb="FFF5F5F5"/>
        </patternFill>
      </fill>
    </dxf>
    <dxf>
      <font>
        <color rgb="FFC0C0C0"/>
      </font>
      <fill>
        <patternFill patternType="solid">
          <fgColor indexed="64"/>
          <bgColor rgb="FFF5F5F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A8D0DE1-6CCA-C144-8E4D-5968512723B5}">
  <we:reference id="wa200009404" version="1.0.0.5" store="en-US" storeType="OMEX"/>
  <we:alternateReferences>
    <we:reference id="wa200009404" version="1.0.0.5" store="wa200009404" storeType="OMEX"/>
  </we:alternateReferences>
  <we:properties>
    <we:property name="claude.fileId" value="&quot;7d58a7d4-15c8-4636-b7b7-9247c35ee96b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1"/>
  <sheetViews>
    <sheetView showGridLines="0" tabSelected="1" zoomScaleNormal="100" workbookViewId="0">
      <pane ySplit="15" topLeftCell="A16" activePane="bottomLeft" state="frozen"/>
      <selection pane="bottomLeft" activeCell="P5" sqref="P5"/>
    </sheetView>
  </sheetViews>
  <sheetFormatPr baseColWidth="10" defaultColWidth="12.6640625" defaultRowHeight="15.75" customHeight="1" outlineLevelCol="2" x14ac:dyDescent="0.15"/>
  <cols>
    <col min="1" max="1" width="0.83203125" customWidth="1"/>
    <col min="2" max="2" width="5" customWidth="1"/>
    <col min="3" max="7" width="13" customWidth="1"/>
    <col min="8" max="9" width="11.33203125" customWidth="1" outlineLevel="1"/>
    <col min="10" max="10" width="13.6640625" customWidth="1"/>
    <col min="11" max="11" width="14.6640625" customWidth="1"/>
    <col min="12" max="12" width="0.83203125" customWidth="1" collapsed="1"/>
    <col min="13" max="13" width="0.83203125" customWidth="1"/>
    <col min="14" max="14" width="2.5" customWidth="1"/>
    <col min="15" max="15" width="15" customWidth="1" outlineLevel="2"/>
    <col min="16" max="16" width="13.33203125" customWidth="1" outlineLevel="2"/>
    <col min="17" max="17" width="12.6640625" customWidth="1" outlineLevel="2"/>
    <col min="18" max="18" width="16.6640625" customWidth="1" outlineLevel="2"/>
    <col min="19" max="19" width="2.5" style="9" customWidth="1" outlineLevel="2"/>
    <col min="20" max="20" width="30" customWidth="1" outlineLevel="2"/>
    <col min="21" max="22" width="0.83203125" customWidth="1" outlineLevel="2"/>
    <col min="23" max="23" width="16.6640625" customWidth="1" outlineLevel="2"/>
    <col min="24" max="24" width="2.5" customWidth="1" outlineLevel="1"/>
    <col min="25" max="25" width="28.33203125" customWidth="1" outlineLevel="1"/>
    <col min="26" max="26" width="1.6640625" customWidth="1" outlineLevel="1"/>
    <col min="27" max="27" width="16.6640625" customWidth="1" outlineLevel="1"/>
  </cols>
  <sheetData>
    <row r="1" spans="1:23" ht="6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24"/>
      <c r="M1" s="24"/>
      <c r="N1" s="24"/>
      <c r="O1" s="24"/>
      <c r="P1" s="24"/>
      <c r="Q1" s="26"/>
      <c r="R1" s="26"/>
      <c r="T1" s="26"/>
      <c r="U1" s="26"/>
      <c r="V1" s="26"/>
      <c r="W1" s="26"/>
    </row>
    <row r="2" spans="1:23" ht="30" customHeight="1" x14ac:dyDescent="0.15">
      <c r="A2" s="4"/>
      <c r="B2" s="68" t="s">
        <v>9</v>
      </c>
      <c r="C2" s="68"/>
      <c r="D2" s="68"/>
      <c r="E2" s="68"/>
      <c r="F2" s="68"/>
      <c r="G2" s="68"/>
      <c r="H2" s="68"/>
      <c r="I2" s="68"/>
      <c r="J2" s="68"/>
      <c r="K2" s="68"/>
      <c r="L2" s="24"/>
      <c r="M2" s="25"/>
      <c r="N2" s="25"/>
      <c r="S2"/>
      <c r="T2" s="66" t="s">
        <v>27</v>
      </c>
      <c r="U2" s="66"/>
      <c r="V2" s="66"/>
      <c r="W2" s="66"/>
    </row>
    <row r="3" spans="1:23" ht="16" customHeight="1" thickBot="1" x14ac:dyDescent="0.2">
      <c r="A3" s="4"/>
      <c r="B3" s="20" t="s">
        <v>7</v>
      </c>
      <c r="C3" s="20"/>
      <c r="D3" s="20"/>
      <c r="E3" s="20"/>
      <c r="F3" s="20"/>
      <c r="G3" s="20" t="s">
        <v>8</v>
      </c>
      <c r="H3" s="20"/>
      <c r="I3" s="20"/>
      <c r="J3" s="20"/>
      <c r="K3" s="20"/>
      <c r="L3" s="24"/>
      <c r="M3" s="25"/>
      <c r="N3" s="26"/>
      <c r="S3"/>
      <c r="T3" s="29" t="s">
        <v>28</v>
      </c>
      <c r="U3" s="13"/>
      <c r="V3" s="13"/>
      <c r="W3" s="9"/>
    </row>
    <row r="4" spans="1:23" ht="16" customHeight="1" x14ac:dyDescent="0.15">
      <c r="B4" s="36" t="s">
        <v>0</v>
      </c>
      <c r="C4" s="37"/>
      <c r="D4" s="37"/>
      <c r="E4" s="59">
        <v>46188</v>
      </c>
      <c r="F4" s="33"/>
      <c r="G4" s="18" t="s">
        <v>17</v>
      </c>
      <c r="H4" s="34"/>
      <c r="I4" s="34"/>
      <c r="J4" s="30">
        <v>4</v>
      </c>
      <c r="L4" s="24"/>
      <c r="M4" s="25"/>
      <c r="N4" s="26"/>
      <c r="S4"/>
      <c r="T4" s="19" t="s">
        <v>29</v>
      </c>
      <c r="U4" s="69"/>
      <c r="V4" s="69"/>
      <c r="W4" s="70">
        <v>0.02</v>
      </c>
    </row>
    <row r="5" spans="1:23" ht="16" customHeight="1" thickBot="1" x14ac:dyDescent="0.2">
      <c r="B5" s="10" t="s">
        <v>10</v>
      </c>
      <c r="C5" s="12"/>
      <c r="D5" s="12"/>
      <c r="E5" s="35">
        <f>EDATE(E4,J4*12)</f>
        <v>47649</v>
      </c>
      <c r="F5" s="21"/>
      <c r="G5" s="16" t="s">
        <v>18</v>
      </c>
      <c r="H5" s="9"/>
      <c r="I5" s="9"/>
      <c r="J5" s="64">
        <v>12</v>
      </c>
      <c r="L5" s="24"/>
      <c r="M5" s="25"/>
      <c r="N5" s="26"/>
      <c r="S5"/>
      <c r="T5" s="71" t="s">
        <v>14</v>
      </c>
      <c r="U5" s="56"/>
      <c r="V5" s="56"/>
      <c r="W5" s="72">
        <v>0.02</v>
      </c>
    </row>
    <row r="6" spans="1:23" ht="16" customHeight="1" thickTop="1" x14ac:dyDescent="0.15">
      <c r="B6" s="3" t="s">
        <v>11</v>
      </c>
      <c r="C6" s="6"/>
      <c r="D6" s="6"/>
      <c r="E6" s="2">
        <v>1000000</v>
      </c>
      <c r="F6" s="31"/>
      <c r="G6" s="14" t="s">
        <v>25</v>
      </c>
      <c r="H6" s="23"/>
      <c r="I6" s="23"/>
      <c r="J6" s="17" t="str">
        <f>IF(J5&gt;0,"Yes","No")</f>
        <v>Yes</v>
      </c>
      <c r="L6" s="24"/>
      <c r="M6" s="25"/>
      <c r="N6" s="26"/>
      <c r="S6"/>
    </row>
    <row r="7" spans="1:23" ht="16" customHeight="1" x14ac:dyDescent="0.15">
      <c r="B7" s="3" t="s">
        <v>12</v>
      </c>
      <c r="C7" s="6"/>
      <c r="D7" s="6"/>
      <c r="E7" s="61">
        <v>1000000</v>
      </c>
      <c r="F7" s="31"/>
      <c r="G7" s="14" t="s">
        <v>15</v>
      </c>
      <c r="H7" s="23"/>
      <c r="I7" s="23"/>
      <c r="J7" s="38">
        <f>IF(J5&gt;0,E7*$E$10,J8)</f>
        <v>13333.333333333334</v>
      </c>
      <c r="L7" s="24"/>
      <c r="M7" s="25"/>
      <c r="N7" s="26"/>
      <c r="S7"/>
    </row>
    <row r="8" spans="1:23" ht="16" customHeight="1" x14ac:dyDescent="0.15">
      <c r="B8" s="11" t="s">
        <v>2</v>
      </c>
      <c r="C8" s="6"/>
      <c r="D8" s="6"/>
      <c r="E8" s="60">
        <f>E6-E7</f>
        <v>0</v>
      </c>
      <c r="F8" s="31"/>
      <c r="G8" s="15" t="s">
        <v>16</v>
      </c>
      <c r="H8" s="22"/>
      <c r="I8" s="22"/>
      <c r="J8" s="39">
        <f>IF(J5&gt;=J4*12,0,-PMT($E$9/12,$J$4*12-$J$5,$E$7))</f>
        <v>35157.033036350098</v>
      </c>
      <c r="L8" s="24"/>
      <c r="M8" s="25"/>
      <c r="N8" s="26"/>
      <c r="S8"/>
    </row>
    <row r="9" spans="1:23" ht="16" customHeight="1" x14ac:dyDescent="0.15">
      <c r="B9" s="3" t="s">
        <v>1</v>
      </c>
      <c r="C9" s="6"/>
      <c r="D9" s="6"/>
      <c r="E9" s="63">
        <v>0.16</v>
      </c>
      <c r="F9" s="5"/>
      <c r="G9" s="9"/>
      <c r="H9" s="9"/>
      <c r="I9" s="9"/>
      <c r="J9" s="9"/>
      <c r="L9" s="24"/>
      <c r="M9" s="25"/>
      <c r="N9" s="26"/>
      <c r="S9"/>
    </row>
    <row r="10" spans="1:23" ht="18" customHeight="1" x14ac:dyDescent="0.15">
      <c r="B10" s="7" t="s">
        <v>13</v>
      </c>
      <c r="C10" s="8"/>
      <c r="D10" s="8"/>
      <c r="E10" s="62">
        <f>E9/12</f>
        <v>1.3333333333333334E-2</v>
      </c>
      <c r="F10" s="32"/>
      <c r="G10" s="9"/>
      <c r="H10" s="9"/>
      <c r="I10" s="9"/>
      <c r="J10" s="9"/>
      <c r="L10" s="24"/>
      <c r="M10" s="25"/>
      <c r="N10" s="26"/>
      <c r="S10"/>
    </row>
    <row r="11" spans="1:23" ht="18" customHeight="1" x14ac:dyDescent="0.15">
      <c r="L11" s="24"/>
      <c r="M11" s="25"/>
      <c r="N11" s="26"/>
      <c r="S11"/>
    </row>
    <row r="12" spans="1:23" ht="18" customHeight="1" x14ac:dyDescent="0.15">
      <c r="L12" s="24"/>
      <c r="M12" s="25"/>
      <c r="N12" s="26"/>
      <c r="S12"/>
      <c r="T12" s="26"/>
      <c r="U12" s="26"/>
      <c r="V12" s="26"/>
      <c r="W12" s="26"/>
    </row>
    <row r="13" spans="1:23" ht="8" customHeight="1" x14ac:dyDescent="0.15">
      <c r="L13" s="24"/>
      <c r="M13" s="25"/>
      <c r="N13" s="26"/>
      <c r="S13"/>
      <c r="T13" s="9"/>
      <c r="U13" s="9"/>
      <c r="V13" s="9"/>
      <c r="W13" s="9"/>
    </row>
    <row r="14" spans="1:23" ht="22" customHeight="1" thickBot="1" x14ac:dyDescent="0.2">
      <c r="A14" s="4"/>
      <c r="B14" s="67" t="s">
        <v>19</v>
      </c>
      <c r="C14" s="67"/>
      <c r="D14" s="67"/>
      <c r="E14" s="67"/>
      <c r="F14" s="67"/>
      <c r="G14" s="67"/>
      <c r="H14" s="67"/>
      <c r="I14" s="67"/>
      <c r="J14" s="67"/>
      <c r="K14" s="67"/>
      <c r="L14" s="24"/>
      <c r="M14" s="24"/>
      <c r="N14" s="24"/>
      <c r="S14"/>
      <c r="T14" s="9"/>
      <c r="U14" s="9"/>
      <c r="V14" s="9"/>
      <c r="W14" s="9"/>
    </row>
    <row r="15" spans="1:23" ht="28" customHeight="1" x14ac:dyDescent="0.15">
      <c r="A15" s="65"/>
      <c r="B15" s="57" t="s">
        <v>3</v>
      </c>
      <c r="C15" s="57" t="s">
        <v>4</v>
      </c>
      <c r="D15" s="58" t="s">
        <v>20</v>
      </c>
      <c r="E15" s="57" t="s">
        <v>5</v>
      </c>
      <c r="F15" s="57" t="s">
        <v>6</v>
      </c>
      <c r="G15" s="58" t="s">
        <v>21</v>
      </c>
      <c r="H15" s="58" t="s">
        <v>26</v>
      </c>
      <c r="I15" s="58" t="s">
        <v>22</v>
      </c>
      <c r="J15" s="58" t="s">
        <v>23</v>
      </c>
      <c r="K15" s="58" t="s">
        <v>24</v>
      </c>
      <c r="L15" s="24"/>
      <c r="M15" s="24"/>
      <c r="N15" s="24"/>
      <c r="S15"/>
      <c r="T15" s="9"/>
      <c r="U15" s="9"/>
      <c r="V15" s="9"/>
      <c r="W15" s="9"/>
    </row>
    <row r="16" spans="1:23" ht="16" customHeight="1" x14ac:dyDescent="0.15">
      <c r="A16" s="4"/>
      <c r="B16" s="40"/>
      <c r="C16" s="55">
        <f>E4</f>
        <v>46188</v>
      </c>
      <c r="D16" s="41">
        <f>E7-(E7*$W$5)</f>
        <v>980000</v>
      </c>
      <c r="E16" s="40"/>
      <c r="F16" s="40"/>
      <c r="G16" s="40"/>
      <c r="H16" s="40"/>
      <c r="I16" s="40"/>
      <c r="J16" s="41">
        <f>SUM(D16,G16,H16)</f>
        <v>980000</v>
      </c>
      <c r="K16" s="41">
        <f>E7-E16</f>
        <v>1000000</v>
      </c>
      <c r="L16" s="24"/>
      <c r="M16" s="24"/>
      <c r="N16" s="24"/>
      <c r="S16"/>
      <c r="T16" s="9"/>
      <c r="U16" s="9"/>
      <c r="V16" s="9"/>
      <c r="W16" s="9"/>
    </row>
    <row r="17" spans="1:23" ht="16" customHeight="1" x14ac:dyDescent="0.15">
      <c r="A17" s="4"/>
      <c r="B17" s="46">
        <v>1</v>
      </c>
      <c r="C17" s="47">
        <f>EDATE(C16,1)</f>
        <v>46218</v>
      </c>
      <c r="D17" s="48"/>
      <c r="E17" s="48">
        <f>IF(B17&gt;$J$4*12,0,IF(B17=$J$4*12,K16,G17-F17))</f>
        <v>0</v>
      </c>
      <c r="F17" s="48">
        <f>K16*$E$10</f>
        <v>13333.333333333334</v>
      </c>
      <c r="G17" s="48">
        <f>IF(B17&gt;$J$4*12,0,IF(B17=$J$4*12,K16+F17,IF(AND($J$5&gt;0,$B17&lt;=$J$5),$J$7,$J$8)))</f>
        <v>13333.333333333334</v>
      </c>
      <c r="H17" s="49">
        <f>IF(B17&gt;$J$4*12,0,K16*$W$4)</f>
        <v>20000</v>
      </c>
      <c r="I17" s="48">
        <v>0</v>
      </c>
      <c r="J17" s="48">
        <f>SUM(D17,G17,I17)</f>
        <v>13333.333333333334</v>
      </c>
      <c r="K17" s="50">
        <f>K16-E17</f>
        <v>1000000</v>
      </c>
      <c r="L17" s="24"/>
      <c r="M17" s="24"/>
      <c r="N17" s="24"/>
      <c r="S17"/>
      <c r="T17" s="9"/>
      <c r="U17" s="9"/>
      <c r="V17" s="9"/>
      <c r="W17" s="9"/>
    </row>
    <row r="18" spans="1:23" ht="16" customHeight="1" x14ac:dyDescent="0.15">
      <c r="A18" s="4"/>
      <c r="B18" s="51">
        <f>B17+1</f>
        <v>2</v>
      </c>
      <c r="C18" s="53">
        <f>EDATE(C17,1)</f>
        <v>46249</v>
      </c>
      <c r="D18" s="54"/>
      <c r="E18" s="54">
        <f>IF(B18&gt;$J$4*12,0,IF(B18=$J$4*12,K17,G18-F18))</f>
        <v>0</v>
      </c>
      <c r="F18" s="54">
        <f>K17*$E$10</f>
        <v>13333.333333333334</v>
      </c>
      <c r="G18" s="54">
        <f>IF(B18&gt;$J$4*12,0,IF(B18=$J$4*12,K17+F18,IF(AND($J$5&gt;0,$B18&lt;=$J$5),$J$7,$J$8)))</f>
        <v>13333.333333333334</v>
      </c>
      <c r="H18" s="49">
        <f t="shared" ref="H18:H64" si="0">IF(B18&gt;$J$4*12,0,K17*$W$4)</f>
        <v>20000</v>
      </c>
      <c r="I18" s="48">
        <v>0</v>
      </c>
      <c r="J18" s="54">
        <f>SUM(D18,G18,I18)</f>
        <v>13333.333333333334</v>
      </c>
      <c r="K18" s="52">
        <f>K17-E18</f>
        <v>1000000</v>
      </c>
      <c r="L18" s="24"/>
      <c r="M18" s="24"/>
      <c r="N18" s="24"/>
      <c r="S18"/>
      <c r="T18" s="9"/>
      <c r="U18" s="9"/>
      <c r="V18" s="9"/>
      <c r="W18" s="9"/>
    </row>
    <row r="19" spans="1:23" ht="16" customHeight="1" x14ac:dyDescent="0.15">
      <c r="A19" s="4"/>
      <c r="B19" s="42">
        <f t="shared" ref="B19:B64" si="1">B18+1</f>
        <v>3</v>
      </c>
      <c r="C19" s="44">
        <f t="shared" ref="C19:C64" si="2">EDATE(C18,1)</f>
        <v>46280</v>
      </c>
      <c r="D19" s="45"/>
      <c r="E19" s="45">
        <f t="shared" ref="E19:E64" si="3">IF(B19&gt;$J$4*12,0,IF(B19=$J$4*12,K18,G19-F19))</f>
        <v>0</v>
      </c>
      <c r="F19" s="45">
        <f t="shared" ref="F19:F64" si="4">K18*$E$10</f>
        <v>13333.333333333334</v>
      </c>
      <c r="G19" s="45">
        <f t="shared" ref="G19:G64" si="5">IF(B19&gt;$J$4*12,0,IF(B19=$J$4*12,K18+F19,IF(AND($J$5&gt;0,$B19&lt;=$J$5),$J$7,$J$8)))</f>
        <v>13333.333333333334</v>
      </c>
      <c r="H19" s="49">
        <f t="shared" si="0"/>
        <v>20000</v>
      </c>
      <c r="I19" s="48">
        <v>0</v>
      </c>
      <c r="J19" s="45">
        <f t="shared" ref="J19:J64" si="6">SUM(D19,G19,I19)</f>
        <v>13333.333333333334</v>
      </c>
      <c r="K19" s="43">
        <f t="shared" ref="K19:K64" si="7">K18-E19</f>
        <v>1000000</v>
      </c>
      <c r="L19" s="24"/>
      <c r="M19" s="24"/>
      <c r="N19" s="24"/>
      <c r="S19"/>
      <c r="T19" s="9"/>
      <c r="U19" s="9"/>
      <c r="V19" s="9"/>
      <c r="W19" s="9"/>
    </row>
    <row r="20" spans="1:23" ht="16" customHeight="1" x14ac:dyDescent="0.15">
      <c r="A20" s="4"/>
      <c r="B20" s="51">
        <f t="shared" si="1"/>
        <v>4</v>
      </c>
      <c r="C20" s="53">
        <f t="shared" si="2"/>
        <v>46310</v>
      </c>
      <c r="D20" s="54"/>
      <c r="E20" s="54">
        <f t="shared" si="3"/>
        <v>0</v>
      </c>
      <c r="F20" s="54">
        <f t="shared" si="4"/>
        <v>13333.333333333334</v>
      </c>
      <c r="G20" s="54">
        <f t="shared" si="5"/>
        <v>13333.333333333334</v>
      </c>
      <c r="H20" s="49">
        <f t="shared" si="0"/>
        <v>20000</v>
      </c>
      <c r="I20" s="48">
        <v>0</v>
      </c>
      <c r="J20" s="54">
        <f t="shared" si="6"/>
        <v>13333.333333333334</v>
      </c>
      <c r="K20" s="52">
        <f t="shared" si="7"/>
        <v>1000000</v>
      </c>
      <c r="L20" s="24"/>
      <c r="M20" s="24"/>
      <c r="N20" s="24"/>
      <c r="S20"/>
      <c r="T20" s="9"/>
      <c r="U20" s="9"/>
      <c r="V20" s="9"/>
      <c r="W20" s="9"/>
    </row>
    <row r="21" spans="1:23" ht="16" customHeight="1" x14ac:dyDescent="0.15">
      <c r="A21" s="4"/>
      <c r="B21" s="42">
        <f t="shared" si="1"/>
        <v>5</v>
      </c>
      <c r="C21" s="44">
        <f t="shared" si="2"/>
        <v>46341</v>
      </c>
      <c r="D21" s="45"/>
      <c r="E21" s="45">
        <f t="shared" si="3"/>
        <v>0</v>
      </c>
      <c r="F21" s="45">
        <f t="shared" si="4"/>
        <v>13333.333333333334</v>
      </c>
      <c r="G21" s="45">
        <f t="shared" si="5"/>
        <v>13333.333333333334</v>
      </c>
      <c r="H21" s="49">
        <f t="shared" si="0"/>
        <v>20000</v>
      </c>
      <c r="I21" s="48">
        <v>0</v>
      </c>
      <c r="J21" s="45">
        <f t="shared" si="6"/>
        <v>13333.333333333334</v>
      </c>
      <c r="K21" s="43">
        <f t="shared" si="7"/>
        <v>1000000</v>
      </c>
      <c r="L21" s="24"/>
      <c r="M21" s="24"/>
      <c r="N21" s="24"/>
      <c r="S21"/>
      <c r="T21" s="9"/>
      <c r="U21" s="9"/>
      <c r="V21" s="9"/>
      <c r="W21" s="9"/>
    </row>
    <row r="22" spans="1:23" ht="16" customHeight="1" x14ac:dyDescent="0.15">
      <c r="A22" s="4"/>
      <c r="B22" s="51">
        <f t="shared" si="1"/>
        <v>6</v>
      </c>
      <c r="C22" s="53">
        <f t="shared" si="2"/>
        <v>46371</v>
      </c>
      <c r="D22" s="54"/>
      <c r="E22" s="54">
        <f t="shared" si="3"/>
        <v>0</v>
      </c>
      <c r="F22" s="54">
        <f t="shared" si="4"/>
        <v>13333.333333333334</v>
      </c>
      <c r="G22" s="54">
        <f t="shared" si="5"/>
        <v>13333.333333333334</v>
      </c>
      <c r="H22" s="49">
        <f t="shared" si="0"/>
        <v>20000</v>
      </c>
      <c r="I22" s="48">
        <v>0</v>
      </c>
      <c r="J22" s="54">
        <f t="shared" si="6"/>
        <v>13333.333333333334</v>
      </c>
      <c r="K22" s="52">
        <f t="shared" si="7"/>
        <v>1000000</v>
      </c>
      <c r="L22" s="24"/>
      <c r="M22" s="24"/>
      <c r="N22" s="24"/>
      <c r="S22"/>
      <c r="T22" s="9"/>
      <c r="U22" s="9"/>
      <c r="V22" s="9"/>
      <c r="W22" s="9"/>
    </row>
    <row r="23" spans="1:23" ht="16" customHeight="1" x14ac:dyDescent="0.15">
      <c r="A23" s="4"/>
      <c r="B23" s="42">
        <f t="shared" si="1"/>
        <v>7</v>
      </c>
      <c r="C23" s="44">
        <f t="shared" si="2"/>
        <v>46402</v>
      </c>
      <c r="D23" s="45"/>
      <c r="E23" s="45">
        <f t="shared" si="3"/>
        <v>0</v>
      </c>
      <c r="F23" s="45">
        <f t="shared" si="4"/>
        <v>13333.333333333334</v>
      </c>
      <c r="G23" s="45">
        <f t="shared" si="5"/>
        <v>13333.333333333334</v>
      </c>
      <c r="H23" s="49">
        <f t="shared" si="0"/>
        <v>20000</v>
      </c>
      <c r="I23" s="48">
        <v>0</v>
      </c>
      <c r="J23" s="45">
        <f t="shared" si="6"/>
        <v>13333.333333333334</v>
      </c>
      <c r="K23" s="43">
        <f t="shared" si="7"/>
        <v>1000000</v>
      </c>
      <c r="L23" s="24"/>
      <c r="M23" s="24"/>
      <c r="N23" s="24"/>
      <c r="S23"/>
      <c r="T23" s="9"/>
      <c r="U23" s="9"/>
      <c r="V23" s="9"/>
      <c r="W23" s="9"/>
    </row>
    <row r="24" spans="1:23" ht="16" customHeight="1" x14ac:dyDescent="0.15">
      <c r="A24" s="4"/>
      <c r="B24" s="51">
        <f t="shared" si="1"/>
        <v>8</v>
      </c>
      <c r="C24" s="53">
        <f t="shared" si="2"/>
        <v>46433</v>
      </c>
      <c r="D24" s="54"/>
      <c r="E24" s="54">
        <f t="shared" si="3"/>
        <v>0</v>
      </c>
      <c r="F24" s="54">
        <f t="shared" si="4"/>
        <v>13333.333333333334</v>
      </c>
      <c r="G24" s="54">
        <f t="shared" si="5"/>
        <v>13333.333333333334</v>
      </c>
      <c r="H24" s="49">
        <f t="shared" si="0"/>
        <v>20000</v>
      </c>
      <c r="I24" s="48">
        <v>0</v>
      </c>
      <c r="J24" s="54">
        <f t="shared" si="6"/>
        <v>13333.333333333334</v>
      </c>
      <c r="K24" s="52">
        <f t="shared" si="7"/>
        <v>1000000</v>
      </c>
      <c r="L24" s="24"/>
      <c r="M24" s="24"/>
      <c r="N24" s="24"/>
      <c r="S24"/>
      <c r="T24" s="9"/>
      <c r="U24" s="9"/>
      <c r="V24" s="9"/>
      <c r="W24" s="9"/>
    </row>
    <row r="25" spans="1:23" ht="16" customHeight="1" x14ac:dyDescent="0.15">
      <c r="A25" s="4"/>
      <c r="B25" s="42">
        <f t="shared" si="1"/>
        <v>9</v>
      </c>
      <c r="C25" s="44">
        <f t="shared" si="2"/>
        <v>46461</v>
      </c>
      <c r="D25" s="45"/>
      <c r="E25" s="45">
        <f t="shared" si="3"/>
        <v>0</v>
      </c>
      <c r="F25" s="45">
        <f t="shared" si="4"/>
        <v>13333.333333333334</v>
      </c>
      <c r="G25" s="45">
        <f t="shared" si="5"/>
        <v>13333.333333333334</v>
      </c>
      <c r="H25" s="49">
        <f t="shared" si="0"/>
        <v>20000</v>
      </c>
      <c r="I25" s="48">
        <v>0</v>
      </c>
      <c r="J25" s="45">
        <f t="shared" si="6"/>
        <v>13333.333333333334</v>
      </c>
      <c r="K25" s="43">
        <f t="shared" si="7"/>
        <v>1000000</v>
      </c>
      <c r="L25" s="24"/>
      <c r="M25" s="24"/>
      <c r="N25" s="24"/>
      <c r="S25"/>
      <c r="T25" s="9"/>
      <c r="U25" s="9"/>
      <c r="V25" s="9"/>
      <c r="W25" s="9"/>
    </row>
    <row r="26" spans="1:23" ht="16" customHeight="1" x14ac:dyDescent="0.15">
      <c r="A26" s="4"/>
      <c r="B26" s="51">
        <f t="shared" si="1"/>
        <v>10</v>
      </c>
      <c r="C26" s="53">
        <f t="shared" si="2"/>
        <v>46492</v>
      </c>
      <c r="D26" s="54"/>
      <c r="E26" s="54">
        <f t="shared" si="3"/>
        <v>0</v>
      </c>
      <c r="F26" s="54">
        <f t="shared" si="4"/>
        <v>13333.333333333334</v>
      </c>
      <c r="G26" s="54">
        <f t="shared" si="5"/>
        <v>13333.333333333334</v>
      </c>
      <c r="H26" s="49">
        <f t="shared" si="0"/>
        <v>20000</v>
      </c>
      <c r="I26" s="48">
        <v>0</v>
      </c>
      <c r="J26" s="54">
        <f t="shared" si="6"/>
        <v>13333.333333333334</v>
      </c>
      <c r="K26" s="52">
        <f t="shared" si="7"/>
        <v>1000000</v>
      </c>
      <c r="L26" s="24"/>
      <c r="M26" s="24"/>
      <c r="N26" s="24"/>
      <c r="S26"/>
      <c r="T26" s="9"/>
      <c r="U26" s="9"/>
      <c r="V26" s="9"/>
      <c r="W26" s="9"/>
    </row>
    <row r="27" spans="1:23" ht="16" customHeight="1" x14ac:dyDescent="0.15">
      <c r="A27" s="4"/>
      <c r="B27" s="42">
        <f t="shared" si="1"/>
        <v>11</v>
      </c>
      <c r="C27" s="44">
        <f t="shared" si="2"/>
        <v>46522</v>
      </c>
      <c r="D27" s="45"/>
      <c r="E27" s="45">
        <f t="shared" si="3"/>
        <v>0</v>
      </c>
      <c r="F27" s="45">
        <f t="shared" si="4"/>
        <v>13333.333333333334</v>
      </c>
      <c r="G27" s="45">
        <f t="shared" si="5"/>
        <v>13333.333333333334</v>
      </c>
      <c r="H27" s="49">
        <f t="shared" si="0"/>
        <v>20000</v>
      </c>
      <c r="I27" s="48">
        <v>0</v>
      </c>
      <c r="J27" s="45">
        <f t="shared" si="6"/>
        <v>13333.333333333334</v>
      </c>
      <c r="K27" s="43">
        <f t="shared" si="7"/>
        <v>1000000</v>
      </c>
      <c r="L27" s="24"/>
      <c r="M27" s="24"/>
      <c r="N27" s="24"/>
      <c r="S27"/>
      <c r="T27" s="9"/>
      <c r="U27" s="9"/>
      <c r="V27" s="9"/>
      <c r="W27" s="9"/>
    </row>
    <row r="28" spans="1:23" ht="16" customHeight="1" x14ac:dyDescent="0.15">
      <c r="A28" s="4"/>
      <c r="B28" s="51">
        <f t="shared" si="1"/>
        <v>12</v>
      </c>
      <c r="C28" s="53">
        <f t="shared" si="2"/>
        <v>46553</v>
      </c>
      <c r="D28" s="54"/>
      <c r="E28" s="54">
        <f t="shared" si="3"/>
        <v>0</v>
      </c>
      <c r="F28" s="54">
        <f t="shared" si="4"/>
        <v>13333.333333333334</v>
      </c>
      <c r="G28" s="54">
        <f t="shared" si="5"/>
        <v>13333.333333333334</v>
      </c>
      <c r="H28" s="49">
        <f t="shared" si="0"/>
        <v>20000</v>
      </c>
      <c r="I28" s="48">
        <v>0</v>
      </c>
      <c r="J28" s="54">
        <f t="shared" si="6"/>
        <v>13333.333333333334</v>
      </c>
      <c r="K28" s="52">
        <f t="shared" si="7"/>
        <v>1000000</v>
      </c>
      <c r="L28" s="24"/>
      <c r="M28" s="24"/>
      <c r="N28" s="24"/>
      <c r="S28"/>
      <c r="T28" s="9"/>
      <c r="U28" s="9"/>
      <c r="V28" s="9"/>
      <c r="W28" s="9"/>
    </row>
    <row r="29" spans="1:23" ht="16" customHeight="1" x14ac:dyDescent="0.15">
      <c r="A29" s="4"/>
      <c r="B29" s="42">
        <f t="shared" si="1"/>
        <v>13</v>
      </c>
      <c r="C29" s="44">
        <f t="shared" si="2"/>
        <v>46583</v>
      </c>
      <c r="D29" s="45"/>
      <c r="E29" s="45">
        <f t="shared" si="3"/>
        <v>21823.699703016762</v>
      </c>
      <c r="F29" s="45">
        <f t="shared" si="4"/>
        <v>13333.333333333334</v>
      </c>
      <c r="G29" s="45">
        <f t="shared" si="5"/>
        <v>35157.033036350098</v>
      </c>
      <c r="H29" s="49">
        <f t="shared" si="0"/>
        <v>20000</v>
      </c>
      <c r="I29" s="48">
        <v>0</v>
      </c>
      <c r="J29" s="45">
        <f t="shared" si="6"/>
        <v>35157.033036350098</v>
      </c>
      <c r="K29" s="43">
        <f t="shared" si="7"/>
        <v>978176.30029698322</v>
      </c>
      <c r="L29" s="24"/>
      <c r="M29" s="24"/>
      <c r="N29" s="24"/>
      <c r="S29"/>
      <c r="T29" s="9"/>
      <c r="U29" s="9"/>
      <c r="V29" s="9"/>
      <c r="W29" s="9"/>
    </row>
    <row r="30" spans="1:23" ht="16" customHeight="1" x14ac:dyDescent="0.15">
      <c r="A30" s="4"/>
      <c r="B30" s="51">
        <f t="shared" si="1"/>
        <v>14</v>
      </c>
      <c r="C30" s="53">
        <f t="shared" si="2"/>
        <v>46614</v>
      </c>
      <c r="D30" s="54"/>
      <c r="E30" s="54">
        <f t="shared" si="3"/>
        <v>22114.682365723653</v>
      </c>
      <c r="F30" s="54">
        <f t="shared" si="4"/>
        <v>13042.350670626443</v>
      </c>
      <c r="G30" s="54">
        <f t="shared" si="5"/>
        <v>35157.033036350098</v>
      </c>
      <c r="H30" s="49">
        <f t="shared" si="0"/>
        <v>19563.526005939664</v>
      </c>
      <c r="I30" s="48">
        <v>0</v>
      </c>
      <c r="J30" s="54">
        <f t="shared" si="6"/>
        <v>35157.033036350098</v>
      </c>
      <c r="K30" s="52">
        <f t="shared" si="7"/>
        <v>956061.61793125956</v>
      </c>
      <c r="L30" s="24"/>
      <c r="M30" s="24"/>
      <c r="N30" s="24"/>
      <c r="S30"/>
      <c r="T30" s="9"/>
      <c r="U30" s="9"/>
      <c r="V30" s="9"/>
      <c r="W30" s="9"/>
    </row>
    <row r="31" spans="1:23" ht="16" customHeight="1" x14ac:dyDescent="0.15">
      <c r="A31" s="4"/>
      <c r="B31" s="42">
        <f t="shared" si="1"/>
        <v>15</v>
      </c>
      <c r="C31" s="44">
        <f t="shared" si="2"/>
        <v>46645</v>
      </c>
      <c r="D31" s="45"/>
      <c r="E31" s="45">
        <f t="shared" si="3"/>
        <v>22409.544797266637</v>
      </c>
      <c r="F31" s="45">
        <f t="shared" si="4"/>
        <v>12747.488239083461</v>
      </c>
      <c r="G31" s="45">
        <f t="shared" si="5"/>
        <v>35157.033036350098</v>
      </c>
      <c r="H31" s="49">
        <f t="shared" si="0"/>
        <v>19121.232358625191</v>
      </c>
      <c r="I31" s="48">
        <v>0</v>
      </c>
      <c r="J31" s="45">
        <f t="shared" si="6"/>
        <v>35157.033036350098</v>
      </c>
      <c r="K31" s="43">
        <f t="shared" si="7"/>
        <v>933652.07313399296</v>
      </c>
      <c r="L31" s="24"/>
      <c r="M31" s="24"/>
      <c r="N31" s="24"/>
      <c r="S31"/>
      <c r="T31" s="9"/>
      <c r="U31" s="9"/>
      <c r="V31" s="9"/>
      <c r="W31" s="9"/>
    </row>
    <row r="32" spans="1:23" ht="16" customHeight="1" x14ac:dyDescent="0.15">
      <c r="A32" s="4"/>
      <c r="B32" s="51">
        <f t="shared" si="1"/>
        <v>16</v>
      </c>
      <c r="C32" s="53">
        <f t="shared" si="2"/>
        <v>46675</v>
      </c>
      <c r="D32" s="54"/>
      <c r="E32" s="54">
        <f t="shared" si="3"/>
        <v>22708.338727896858</v>
      </c>
      <c r="F32" s="54">
        <f t="shared" si="4"/>
        <v>12448.69430845324</v>
      </c>
      <c r="G32" s="54">
        <f t="shared" si="5"/>
        <v>35157.033036350098</v>
      </c>
      <c r="H32" s="49">
        <f t="shared" si="0"/>
        <v>18673.041462679859</v>
      </c>
      <c r="I32" s="48">
        <v>0</v>
      </c>
      <c r="J32" s="54">
        <f t="shared" si="6"/>
        <v>35157.033036350098</v>
      </c>
      <c r="K32" s="52">
        <f t="shared" si="7"/>
        <v>910943.73440609616</v>
      </c>
      <c r="L32" s="24"/>
      <c r="M32" s="24"/>
      <c r="N32" s="24"/>
      <c r="S32"/>
      <c r="T32" s="9"/>
      <c r="U32" s="9"/>
      <c r="V32" s="9"/>
      <c r="W32" s="9"/>
    </row>
    <row r="33" spans="1:23" ht="16" customHeight="1" x14ac:dyDescent="0.15">
      <c r="A33" s="4"/>
      <c r="B33" s="42">
        <f t="shared" si="1"/>
        <v>17</v>
      </c>
      <c r="C33" s="44">
        <f t="shared" si="2"/>
        <v>46706</v>
      </c>
      <c r="D33" s="45"/>
      <c r="E33" s="45">
        <f t="shared" si="3"/>
        <v>23011.116577602148</v>
      </c>
      <c r="F33" s="45">
        <f t="shared" si="4"/>
        <v>12145.91645874795</v>
      </c>
      <c r="G33" s="45">
        <f t="shared" si="5"/>
        <v>35157.033036350098</v>
      </c>
      <c r="H33" s="49">
        <f t="shared" si="0"/>
        <v>18218.874688121923</v>
      </c>
      <c r="I33" s="48">
        <v>0</v>
      </c>
      <c r="J33" s="45">
        <f t="shared" si="6"/>
        <v>35157.033036350098</v>
      </c>
      <c r="K33" s="43">
        <f t="shared" si="7"/>
        <v>887932.61782849405</v>
      </c>
      <c r="L33" s="24"/>
      <c r="M33" s="24"/>
      <c r="N33" s="24"/>
      <c r="S33"/>
      <c r="T33" s="9"/>
      <c r="U33" s="9"/>
      <c r="V33" s="9"/>
      <c r="W33" s="9"/>
    </row>
    <row r="34" spans="1:23" ht="16" customHeight="1" x14ac:dyDescent="0.15">
      <c r="A34" s="4"/>
      <c r="B34" s="51">
        <f t="shared" si="1"/>
        <v>18</v>
      </c>
      <c r="C34" s="53">
        <f t="shared" si="2"/>
        <v>46736</v>
      </c>
      <c r="D34" s="54"/>
      <c r="E34" s="54">
        <f t="shared" si="3"/>
        <v>23317.931465303511</v>
      </c>
      <c r="F34" s="54">
        <f t="shared" si="4"/>
        <v>11839.101571046589</v>
      </c>
      <c r="G34" s="54">
        <f t="shared" si="5"/>
        <v>35157.033036350098</v>
      </c>
      <c r="H34" s="49">
        <f t="shared" si="0"/>
        <v>17758.652356569881</v>
      </c>
      <c r="I34" s="48">
        <v>0</v>
      </c>
      <c r="J34" s="54">
        <f t="shared" si="6"/>
        <v>35157.033036350098</v>
      </c>
      <c r="K34" s="52">
        <f t="shared" si="7"/>
        <v>864614.68636319053</v>
      </c>
      <c r="L34" s="24"/>
      <c r="M34" s="24"/>
      <c r="N34" s="24"/>
      <c r="S34"/>
      <c r="T34" s="9"/>
      <c r="U34" s="9"/>
      <c r="V34" s="9"/>
      <c r="W34" s="9"/>
    </row>
    <row r="35" spans="1:23" ht="16" customHeight="1" x14ac:dyDescent="0.15">
      <c r="A35" s="4"/>
      <c r="B35" s="42">
        <f t="shared" si="1"/>
        <v>19</v>
      </c>
      <c r="C35" s="44">
        <f t="shared" si="2"/>
        <v>46767</v>
      </c>
      <c r="D35" s="45"/>
      <c r="E35" s="45">
        <f t="shared" si="3"/>
        <v>23628.837218174223</v>
      </c>
      <c r="F35" s="45">
        <f t="shared" si="4"/>
        <v>11528.195818175875</v>
      </c>
      <c r="G35" s="45">
        <f t="shared" si="5"/>
        <v>35157.033036350098</v>
      </c>
      <c r="H35" s="49">
        <f t="shared" si="0"/>
        <v>17292.293727263812</v>
      </c>
      <c r="I35" s="48">
        <v>0</v>
      </c>
      <c r="J35" s="45">
        <f t="shared" si="6"/>
        <v>35157.033036350098</v>
      </c>
      <c r="K35" s="43">
        <f t="shared" si="7"/>
        <v>840985.84914501628</v>
      </c>
      <c r="L35" s="24"/>
      <c r="M35" s="24"/>
      <c r="N35" s="24"/>
      <c r="S35"/>
      <c r="T35" s="9"/>
      <c r="U35" s="9"/>
      <c r="V35" s="9"/>
      <c r="W35" s="9"/>
    </row>
    <row r="36" spans="1:23" ht="16" customHeight="1" x14ac:dyDescent="0.15">
      <c r="A36" s="4"/>
      <c r="B36" s="51">
        <f t="shared" si="1"/>
        <v>20</v>
      </c>
      <c r="C36" s="53">
        <f t="shared" si="2"/>
        <v>46798</v>
      </c>
      <c r="D36" s="54"/>
      <c r="E36" s="54">
        <f t="shared" si="3"/>
        <v>23943.888381083212</v>
      </c>
      <c r="F36" s="54">
        <f t="shared" si="4"/>
        <v>11213.144655266884</v>
      </c>
      <c r="G36" s="54">
        <f t="shared" si="5"/>
        <v>35157.033036350098</v>
      </c>
      <c r="H36" s="49">
        <f t="shared" si="0"/>
        <v>16819.716982900325</v>
      </c>
      <c r="I36" s="48">
        <v>0</v>
      </c>
      <c r="J36" s="54">
        <f t="shared" si="6"/>
        <v>35157.033036350098</v>
      </c>
      <c r="K36" s="52">
        <f t="shared" si="7"/>
        <v>817041.96076393302</v>
      </c>
      <c r="L36" s="24"/>
      <c r="M36" s="24"/>
      <c r="N36" s="24"/>
      <c r="S36"/>
      <c r="T36" s="9"/>
      <c r="U36" s="9"/>
      <c r="V36" s="9"/>
      <c r="W36" s="9"/>
    </row>
    <row r="37" spans="1:23" ht="16" customHeight="1" x14ac:dyDescent="0.15">
      <c r="A37" s="4"/>
      <c r="B37" s="42">
        <f t="shared" si="1"/>
        <v>21</v>
      </c>
      <c r="C37" s="44">
        <f t="shared" si="2"/>
        <v>46827</v>
      </c>
      <c r="D37" s="45"/>
      <c r="E37" s="45">
        <f t="shared" si="3"/>
        <v>24263.140226164323</v>
      </c>
      <c r="F37" s="45">
        <f t="shared" si="4"/>
        <v>10893.892810185775</v>
      </c>
      <c r="G37" s="45">
        <f t="shared" si="5"/>
        <v>35157.033036350098</v>
      </c>
      <c r="H37" s="49">
        <f t="shared" si="0"/>
        <v>16340.83921527866</v>
      </c>
      <c r="I37" s="48">
        <v>0</v>
      </c>
      <c r="J37" s="45">
        <f t="shared" si="6"/>
        <v>35157.033036350098</v>
      </c>
      <c r="K37" s="43">
        <f t="shared" si="7"/>
        <v>792778.82053776865</v>
      </c>
      <c r="L37" s="24"/>
      <c r="M37" s="24"/>
      <c r="N37" s="24"/>
      <c r="S37"/>
      <c r="T37" s="9"/>
      <c r="U37" s="9"/>
      <c r="V37" s="9"/>
      <c r="W37" s="9"/>
    </row>
    <row r="38" spans="1:23" ht="16" customHeight="1" x14ac:dyDescent="0.15">
      <c r="A38" s="4"/>
      <c r="B38" s="51">
        <f t="shared" si="1"/>
        <v>22</v>
      </c>
      <c r="C38" s="53">
        <f t="shared" si="2"/>
        <v>46858</v>
      </c>
      <c r="D38" s="54"/>
      <c r="E38" s="54">
        <f t="shared" si="3"/>
        <v>24586.648762513181</v>
      </c>
      <c r="F38" s="54">
        <f t="shared" si="4"/>
        <v>10570.384273836917</v>
      </c>
      <c r="G38" s="54">
        <f t="shared" si="5"/>
        <v>35157.033036350098</v>
      </c>
      <c r="H38" s="49">
        <f t="shared" si="0"/>
        <v>15855.576410755373</v>
      </c>
      <c r="I38" s="48">
        <v>0</v>
      </c>
      <c r="J38" s="54">
        <f t="shared" si="6"/>
        <v>35157.033036350098</v>
      </c>
      <c r="K38" s="52">
        <f t="shared" si="7"/>
        <v>768192.17177525547</v>
      </c>
      <c r="L38" s="24"/>
      <c r="M38" s="24"/>
      <c r="N38" s="24"/>
      <c r="S38"/>
      <c r="T38" s="9"/>
      <c r="U38" s="9"/>
      <c r="V38" s="9"/>
      <c r="W38" s="9"/>
    </row>
    <row r="39" spans="1:23" ht="16" customHeight="1" x14ac:dyDescent="0.15">
      <c r="A39" s="4"/>
      <c r="B39" s="42">
        <f t="shared" si="1"/>
        <v>23</v>
      </c>
      <c r="C39" s="44">
        <f t="shared" si="2"/>
        <v>46888</v>
      </c>
      <c r="D39" s="45"/>
      <c r="E39" s="45">
        <f t="shared" si="3"/>
        <v>24914.470746013358</v>
      </c>
      <c r="F39" s="45">
        <f t="shared" si="4"/>
        <v>10242.56229033674</v>
      </c>
      <c r="G39" s="45">
        <f t="shared" si="5"/>
        <v>35157.033036350098</v>
      </c>
      <c r="H39" s="49">
        <f t="shared" si="0"/>
        <v>15363.84343550511</v>
      </c>
      <c r="I39" s="48">
        <v>0</v>
      </c>
      <c r="J39" s="45">
        <f t="shared" si="6"/>
        <v>35157.033036350098</v>
      </c>
      <c r="K39" s="43">
        <f t="shared" si="7"/>
        <v>743277.70102924213</v>
      </c>
      <c r="L39" s="24"/>
      <c r="M39" s="24"/>
      <c r="N39" s="24"/>
      <c r="S39"/>
      <c r="T39" s="9"/>
      <c r="U39" s="9"/>
      <c r="V39" s="9"/>
      <c r="W39" s="9"/>
    </row>
    <row r="40" spans="1:23" ht="16" customHeight="1" x14ac:dyDescent="0.15">
      <c r="A40" s="4"/>
      <c r="B40" s="51">
        <f t="shared" si="1"/>
        <v>24</v>
      </c>
      <c r="C40" s="53">
        <f t="shared" si="2"/>
        <v>46919</v>
      </c>
      <c r="D40" s="54"/>
      <c r="E40" s="54">
        <f t="shared" si="3"/>
        <v>25246.663689293535</v>
      </c>
      <c r="F40" s="54">
        <f t="shared" si="4"/>
        <v>9910.3693470565631</v>
      </c>
      <c r="G40" s="54">
        <f t="shared" si="5"/>
        <v>35157.033036350098</v>
      </c>
      <c r="H40" s="49">
        <f t="shared" si="0"/>
        <v>14865.554020584843</v>
      </c>
      <c r="I40" s="48">
        <v>0</v>
      </c>
      <c r="J40" s="54">
        <f t="shared" si="6"/>
        <v>35157.033036350098</v>
      </c>
      <c r="K40" s="52">
        <f t="shared" si="7"/>
        <v>718031.03733994858</v>
      </c>
      <c r="L40" s="24"/>
      <c r="M40" s="24"/>
      <c r="N40" s="24"/>
      <c r="S40"/>
      <c r="T40" s="9"/>
      <c r="U40" s="9"/>
      <c r="V40" s="9"/>
      <c r="W40" s="9"/>
    </row>
    <row r="41" spans="1:23" ht="16" customHeight="1" x14ac:dyDescent="0.15">
      <c r="A41" s="4"/>
      <c r="B41" s="42">
        <f t="shared" si="1"/>
        <v>25</v>
      </c>
      <c r="C41" s="44">
        <f t="shared" si="2"/>
        <v>46949</v>
      </c>
      <c r="D41" s="45"/>
      <c r="E41" s="45">
        <f t="shared" si="3"/>
        <v>25583.28587181745</v>
      </c>
      <c r="F41" s="45">
        <f t="shared" si="4"/>
        <v>9573.7471645326477</v>
      </c>
      <c r="G41" s="45">
        <f t="shared" si="5"/>
        <v>35157.033036350098</v>
      </c>
      <c r="H41" s="49">
        <f t="shared" si="0"/>
        <v>14360.620746798972</v>
      </c>
      <c r="I41" s="48">
        <v>0</v>
      </c>
      <c r="J41" s="45">
        <f t="shared" si="6"/>
        <v>35157.033036350098</v>
      </c>
      <c r="K41" s="43">
        <f t="shared" si="7"/>
        <v>692447.75146813109</v>
      </c>
      <c r="L41" s="24"/>
      <c r="M41" s="24"/>
      <c r="N41" s="24"/>
      <c r="S41"/>
      <c r="T41" s="9"/>
      <c r="U41" s="9"/>
      <c r="V41" s="9"/>
      <c r="W41" s="9"/>
    </row>
    <row r="42" spans="1:23" ht="16" customHeight="1" x14ac:dyDescent="0.15">
      <c r="A42" s="4"/>
      <c r="B42" s="51">
        <f t="shared" si="1"/>
        <v>26</v>
      </c>
      <c r="C42" s="53">
        <f t="shared" si="2"/>
        <v>46980</v>
      </c>
      <c r="D42" s="54"/>
      <c r="E42" s="54">
        <f t="shared" si="3"/>
        <v>25924.396350108349</v>
      </c>
      <c r="F42" s="54">
        <f t="shared" si="4"/>
        <v>9232.636686241749</v>
      </c>
      <c r="G42" s="54">
        <f t="shared" si="5"/>
        <v>35157.033036350098</v>
      </c>
      <c r="H42" s="49">
        <f t="shared" si="0"/>
        <v>13848.955029362622</v>
      </c>
      <c r="I42" s="48">
        <v>0</v>
      </c>
      <c r="J42" s="54">
        <f t="shared" si="6"/>
        <v>35157.033036350098</v>
      </c>
      <c r="K42" s="52">
        <f t="shared" si="7"/>
        <v>666523.35511802277</v>
      </c>
      <c r="L42" s="24"/>
      <c r="M42" s="24"/>
      <c r="N42" s="24"/>
      <c r="S42"/>
      <c r="T42" s="9"/>
      <c r="U42" s="9"/>
      <c r="V42" s="9"/>
      <c r="W42" s="9"/>
    </row>
    <row r="43" spans="1:23" ht="16" customHeight="1" x14ac:dyDescent="0.15">
      <c r="A43" s="4"/>
      <c r="B43" s="42">
        <f t="shared" si="1"/>
        <v>27</v>
      </c>
      <c r="C43" s="44">
        <f t="shared" si="2"/>
        <v>47011</v>
      </c>
      <c r="D43" s="45"/>
      <c r="E43" s="45">
        <f t="shared" si="3"/>
        <v>26270.054968109795</v>
      </c>
      <c r="F43" s="45">
        <f t="shared" si="4"/>
        <v>8886.9780682403034</v>
      </c>
      <c r="G43" s="45">
        <f t="shared" si="5"/>
        <v>35157.033036350098</v>
      </c>
      <c r="H43" s="49">
        <f t="shared" si="0"/>
        <v>13330.467102360455</v>
      </c>
      <c r="I43" s="48">
        <v>0</v>
      </c>
      <c r="J43" s="45">
        <f t="shared" si="6"/>
        <v>35157.033036350098</v>
      </c>
      <c r="K43" s="43">
        <f t="shared" si="7"/>
        <v>640253.30014991295</v>
      </c>
      <c r="L43" s="24"/>
      <c r="M43" s="24"/>
      <c r="N43" s="24"/>
      <c r="S43"/>
      <c r="T43" s="9"/>
      <c r="U43" s="9"/>
      <c r="V43" s="9"/>
      <c r="W43" s="9"/>
    </row>
    <row r="44" spans="1:23" ht="16" customHeight="1" x14ac:dyDescent="0.15">
      <c r="A44" s="4"/>
      <c r="B44" s="51">
        <f t="shared" si="1"/>
        <v>28</v>
      </c>
      <c r="C44" s="53">
        <f t="shared" si="2"/>
        <v>47041</v>
      </c>
      <c r="D44" s="54"/>
      <c r="E44" s="54">
        <f t="shared" si="3"/>
        <v>26620.322367684592</v>
      </c>
      <c r="F44" s="54">
        <f t="shared" si="4"/>
        <v>8536.7106686655061</v>
      </c>
      <c r="G44" s="54">
        <f t="shared" si="5"/>
        <v>35157.033036350098</v>
      </c>
      <c r="H44" s="49">
        <f t="shared" si="0"/>
        <v>12805.066002998259</v>
      </c>
      <c r="I44" s="48">
        <v>0</v>
      </c>
      <c r="J44" s="54">
        <f t="shared" si="6"/>
        <v>35157.033036350098</v>
      </c>
      <c r="K44" s="52">
        <f t="shared" si="7"/>
        <v>613632.97778222838</v>
      </c>
      <c r="L44" s="24"/>
      <c r="M44" s="24"/>
      <c r="N44" s="24"/>
      <c r="S44"/>
      <c r="T44" s="9"/>
      <c r="U44" s="9"/>
      <c r="V44" s="9"/>
      <c r="W44" s="9"/>
    </row>
    <row r="45" spans="1:23" ht="16" customHeight="1" x14ac:dyDescent="0.15">
      <c r="A45" s="4"/>
      <c r="B45" s="42">
        <f t="shared" si="1"/>
        <v>29</v>
      </c>
      <c r="C45" s="44">
        <f t="shared" si="2"/>
        <v>47072</v>
      </c>
      <c r="D45" s="45"/>
      <c r="E45" s="45">
        <f t="shared" si="3"/>
        <v>26975.259999253718</v>
      </c>
      <c r="F45" s="45">
        <f t="shared" si="4"/>
        <v>8181.7730370963791</v>
      </c>
      <c r="G45" s="45">
        <f t="shared" si="5"/>
        <v>35157.033036350098</v>
      </c>
      <c r="H45" s="49">
        <f t="shared" si="0"/>
        <v>12272.659555644568</v>
      </c>
      <c r="I45" s="48">
        <v>0</v>
      </c>
      <c r="J45" s="45">
        <f t="shared" si="6"/>
        <v>35157.033036350098</v>
      </c>
      <c r="K45" s="43">
        <f t="shared" si="7"/>
        <v>586657.71778297471</v>
      </c>
      <c r="L45" s="24"/>
      <c r="M45" s="24"/>
      <c r="N45" s="24"/>
      <c r="S45"/>
      <c r="T45" s="9"/>
      <c r="U45" s="9"/>
      <c r="V45" s="9"/>
      <c r="W45" s="9"/>
    </row>
    <row r="46" spans="1:23" ht="16" customHeight="1" x14ac:dyDescent="0.15">
      <c r="A46" s="4"/>
      <c r="B46" s="51">
        <f t="shared" si="1"/>
        <v>30</v>
      </c>
      <c r="C46" s="53">
        <f t="shared" si="2"/>
        <v>47102</v>
      </c>
      <c r="D46" s="54"/>
      <c r="E46" s="54">
        <f t="shared" si="3"/>
        <v>27334.930132577101</v>
      </c>
      <c r="F46" s="54">
        <f t="shared" si="4"/>
        <v>7822.1029037729968</v>
      </c>
      <c r="G46" s="54">
        <f t="shared" si="5"/>
        <v>35157.033036350098</v>
      </c>
      <c r="H46" s="49">
        <f t="shared" si="0"/>
        <v>11733.154355659495</v>
      </c>
      <c r="I46" s="48">
        <v>0</v>
      </c>
      <c r="J46" s="54">
        <f t="shared" si="6"/>
        <v>35157.033036350098</v>
      </c>
      <c r="K46" s="52">
        <f t="shared" si="7"/>
        <v>559322.78765039763</v>
      </c>
      <c r="L46" s="24"/>
      <c r="M46" s="24"/>
      <c r="N46" s="24"/>
      <c r="S46"/>
      <c r="T46" s="9"/>
      <c r="U46" s="9"/>
      <c r="V46" s="9"/>
      <c r="W46" s="9"/>
    </row>
    <row r="47" spans="1:23" ht="16" customHeight="1" x14ac:dyDescent="0.15">
      <c r="A47" s="4"/>
      <c r="B47" s="42">
        <f t="shared" si="1"/>
        <v>31</v>
      </c>
      <c r="C47" s="44">
        <f t="shared" si="2"/>
        <v>47133</v>
      </c>
      <c r="D47" s="45"/>
      <c r="E47" s="45">
        <f t="shared" si="3"/>
        <v>27699.395867678129</v>
      </c>
      <c r="F47" s="45">
        <f t="shared" si="4"/>
        <v>7457.6371686719685</v>
      </c>
      <c r="G47" s="45">
        <f t="shared" si="5"/>
        <v>35157.033036350098</v>
      </c>
      <c r="H47" s="49">
        <f t="shared" si="0"/>
        <v>11186.455753007953</v>
      </c>
      <c r="I47" s="48">
        <v>0</v>
      </c>
      <c r="J47" s="45">
        <f t="shared" si="6"/>
        <v>35157.033036350098</v>
      </c>
      <c r="K47" s="43">
        <f t="shared" si="7"/>
        <v>531623.39178271953</v>
      </c>
      <c r="L47" s="24"/>
      <c r="M47" s="24"/>
      <c r="N47" s="24"/>
      <c r="S47"/>
      <c r="T47" s="9"/>
      <c r="U47" s="9"/>
      <c r="V47" s="9"/>
      <c r="W47" s="9"/>
    </row>
    <row r="48" spans="1:23" ht="16" customHeight="1" x14ac:dyDescent="0.15">
      <c r="A48" s="4"/>
      <c r="B48" s="51">
        <f t="shared" si="1"/>
        <v>32</v>
      </c>
      <c r="C48" s="53">
        <f t="shared" si="2"/>
        <v>47164</v>
      </c>
      <c r="D48" s="54"/>
      <c r="E48" s="54">
        <f t="shared" si="3"/>
        <v>28068.721145913838</v>
      </c>
      <c r="F48" s="54">
        <f t="shared" si="4"/>
        <v>7088.3118904362609</v>
      </c>
      <c r="G48" s="54">
        <f t="shared" si="5"/>
        <v>35157.033036350098</v>
      </c>
      <c r="H48" s="49">
        <f t="shared" si="0"/>
        <v>10632.46783565439</v>
      </c>
      <c r="I48" s="48">
        <v>0</v>
      </c>
      <c r="J48" s="54">
        <f t="shared" si="6"/>
        <v>35157.033036350098</v>
      </c>
      <c r="K48" s="52">
        <f t="shared" si="7"/>
        <v>503554.67063680571</v>
      </c>
      <c r="L48" s="24"/>
      <c r="M48" s="24"/>
      <c r="N48" s="24"/>
      <c r="S48"/>
      <c r="T48" s="9"/>
      <c r="U48" s="9"/>
      <c r="V48" s="9"/>
      <c r="W48" s="9"/>
    </row>
    <row r="49" spans="1:23" ht="16" customHeight="1" x14ac:dyDescent="0.15">
      <c r="A49" s="4"/>
      <c r="B49" s="42">
        <f t="shared" si="1"/>
        <v>33</v>
      </c>
      <c r="C49" s="44">
        <f t="shared" si="2"/>
        <v>47192</v>
      </c>
      <c r="D49" s="45"/>
      <c r="E49" s="45">
        <f t="shared" si="3"/>
        <v>28442.970761192686</v>
      </c>
      <c r="F49" s="45">
        <f t="shared" si="4"/>
        <v>6714.0622751574101</v>
      </c>
      <c r="G49" s="45">
        <f t="shared" si="5"/>
        <v>35157.033036350098</v>
      </c>
      <c r="H49" s="49">
        <f t="shared" si="0"/>
        <v>10071.093412736114</v>
      </c>
      <c r="I49" s="48">
        <v>0</v>
      </c>
      <c r="J49" s="45">
        <f t="shared" si="6"/>
        <v>35157.033036350098</v>
      </c>
      <c r="K49" s="43">
        <f t="shared" si="7"/>
        <v>475111.69987561303</v>
      </c>
      <c r="L49" s="24"/>
      <c r="M49" s="24"/>
      <c r="N49" s="24"/>
      <c r="S49"/>
      <c r="T49" s="9"/>
      <c r="U49" s="9"/>
      <c r="V49" s="9"/>
      <c r="W49" s="9"/>
    </row>
    <row r="50" spans="1:23" ht="16" customHeight="1" x14ac:dyDescent="0.15">
      <c r="A50" s="4"/>
      <c r="B50" s="51">
        <f t="shared" si="1"/>
        <v>34</v>
      </c>
      <c r="C50" s="53">
        <f t="shared" si="2"/>
        <v>47223</v>
      </c>
      <c r="D50" s="54"/>
      <c r="E50" s="54">
        <f t="shared" si="3"/>
        <v>28822.210371341924</v>
      </c>
      <c r="F50" s="54">
        <f t="shared" si="4"/>
        <v>6334.8226650081742</v>
      </c>
      <c r="G50" s="54">
        <f t="shared" si="5"/>
        <v>35157.033036350098</v>
      </c>
      <c r="H50" s="49">
        <f t="shared" si="0"/>
        <v>9502.2339975122613</v>
      </c>
      <c r="I50" s="48">
        <v>0</v>
      </c>
      <c r="J50" s="54">
        <f t="shared" si="6"/>
        <v>35157.033036350098</v>
      </c>
      <c r="K50" s="52">
        <f t="shared" si="7"/>
        <v>446289.48950427113</v>
      </c>
      <c r="L50" s="24"/>
      <c r="M50" s="24"/>
      <c r="N50" s="24"/>
      <c r="S50"/>
      <c r="T50" s="9"/>
      <c r="U50" s="9"/>
      <c r="V50" s="9"/>
      <c r="W50" s="9"/>
    </row>
    <row r="51" spans="1:23" ht="16" customHeight="1" x14ac:dyDescent="0.15">
      <c r="A51" s="4"/>
      <c r="B51" s="42">
        <f t="shared" si="1"/>
        <v>35</v>
      </c>
      <c r="C51" s="44">
        <f t="shared" si="2"/>
        <v>47253</v>
      </c>
      <c r="D51" s="45"/>
      <c r="E51" s="45">
        <f t="shared" si="3"/>
        <v>29206.506509626481</v>
      </c>
      <c r="F51" s="45">
        <f t="shared" si="4"/>
        <v>5950.5265267236155</v>
      </c>
      <c r="G51" s="45">
        <f t="shared" si="5"/>
        <v>35157.033036350098</v>
      </c>
      <c r="H51" s="49">
        <f t="shared" si="0"/>
        <v>8925.7897900854223</v>
      </c>
      <c r="I51" s="48">
        <v>0</v>
      </c>
      <c r="J51" s="45">
        <f t="shared" si="6"/>
        <v>35157.033036350098</v>
      </c>
      <c r="K51" s="43">
        <f t="shared" si="7"/>
        <v>417082.98299464467</v>
      </c>
      <c r="L51" s="24"/>
      <c r="M51" s="24"/>
      <c r="N51" s="24"/>
      <c r="S51"/>
      <c r="T51" s="9"/>
      <c r="U51" s="9"/>
      <c r="V51" s="9"/>
      <c r="W51" s="9"/>
    </row>
    <row r="52" spans="1:23" ht="16" customHeight="1" x14ac:dyDescent="0.15">
      <c r="A52" s="4"/>
      <c r="B52" s="51">
        <f t="shared" si="1"/>
        <v>36</v>
      </c>
      <c r="C52" s="53">
        <f t="shared" si="2"/>
        <v>47284</v>
      </c>
      <c r="D52" s="54"/>
      <c r="E52" s="54">
        <f t="shared" si="3"/>
        <v>29595.926596421501</v>
      </c>
      <c r="F52" s="54">
        <f t="shared" si="4"/>
        <v>5561.106439928596</v>
      </c>
      <c r="G52" s="54">
        <f t="shared" si="5"/>
        <v>35157.033036350098</v>
      </c>
      <c r="H52" s="49">
        <f t="shared" si="0"/>
        <v>8341.6596598928936</v>
      </c>
      <c r="I52" s="48">
        <v>0</v>
      </c>
      <c r="J52" s="54">
        <f t="shared" si="6"/>
        <v>35157.033036350098</v>
      </c>
      <c r="K52" s="52">
        <f t="shared" si="7"/>
        <v>387487.05639822315</v>
      </c>
      <c r="L52" s="24"/>
      <c r="M52" s="24"/>
      <c r="N52" s="24"/>
      <c r="S52"/>
      <c r="T52" s="9"/>
      <c r="U52" s="9"/>
      <c r="V52" s="9"/>
      <c r="W52" s="9"/>
    </row>
    <row r="53" spans="1:23" ht="16" customHeight="1" x14ac:dyDescent="0.15">
      <c r="A53" s="4"/>
      <c r="B53" s="42">
        <f t="shared" si="1"/>
        <v>37</v>
      </c>
      <c r="C53" s="44">
        <f t="shared" si="2"/>
        <v>47314</v>
      </c>
      <c r="D53" s="45"/>
      <c r="E53" s="45">
        <f t="shared" si="3"/>
        <v>29990.538951040457</v>
      </c>
      <c r="F53" s="45">
        <f t="shared" si="4"/>
        <v>5166.4940853096423</v>
      </c>
      <c r="G53" s="45">
        <f t="shared" si="5"/>
        <v>35157.033036350098</v>
      </c>
      <c r="H53" s="49">
        <f t="shared" si="0"/>
        <v>7749.741127964463</v>
      </c>
      <c r="I53" s="48">
        <v>0</v>
      </c>
      <c r="J53" s="45">
        <f t="shared" si="6"/>
        <v>35157.033036350098</v>
      </c>
      <c r="K53" s="43">
        <f t="shared" si="7"/>
        <v>357496.51744718268</v>
      </c>
      <c r="L53" s="24"/>
      <c r="M53" s="24"/>
      <c r="N53" s="24"/>
      <c r="S53"/>
      <c r="T53" s="9"/>
      <c r="U53" s="9"/>
      <c r="V53" s="9"/>
      <c r="W53" s="9"/>
    </row>
    <row r="54" spans="1:23" ht="16" customHeight="1" x14ac:dyDescent="0.15">
      <c r="A54" s="4"/>
      <c r="B54" s="51">
        <f t="shared" si="1"/>
        <v>38</v>
      </c>
      <c r="C54" s="53">
        <f t="shared" si="2"/>
        <v>47345</v>
      </c>
      <c r="D54" s="54"/>
      <c r="E54" s="54">
        <f t="shared" si="3"/>
        <v>30390.412803720996</v>
      </c>
      <c r="F54" s="54">
        <f t="shared" si="4"/>
        <v>4766.6202326291022</v>
      </c>
      <c r="G54" s="54">
        <f t="shared" si="5"/>
        <v>35157.033036350098</v>
      </c>
      <c r="H54" s="49">
        <f t="shared" si="0"/>
        <v>7149.9303489436534</v>
      </c>
      <c r="I54" s="48">
        <v>0</v>
      </c>
      <c r="J54" s="54">
        <f t="shared" si="6"/>
        <v>35157.033036350098</v>
      </c>
      <c r="K54" s="52">
        <f t="shared" si="7"/>
        <v>327106.1046434617</v>
      </c>
      <c r="L54" s="24"/>
      <c r="M54" s="24"/>
      <c r="N54" s="24"/>
      <c r="S54"/>
      <c r="T54" s="9"/>
      <c r="U54" s="9"/>
      <c r="V54" s="9"/>
      <c r="W54" s="9"/>
    </row>
    <row r="55" spans="1:23" ht="16" customHeight="1" x14ac:dyDescent="0.15">
      <c r="A55" s="4"/>
      <c r="B55" s="42">
        <f t="shared" si="1"/>
        <v>39</v>
      </c>
      <c r="C55" s="44">
        <f t="shared" si="2"/>
        <v>47376</v>
      </c>
      <c r="D55" s="45"/>
      <c r="E55" s="45">
        <f t="shared" si="3"/>
        <v>30795.618307770608</v>
      </c>
      <c r="F55" s="45">
        <f t="shared" si="4"/>
        <v>4361.4147285794897</v>
      </c>
      <c r="G55" s="45">
        <f t="shared" si="5"/>
        <v>35157.033036350098</v>
      </c>
      <c r="H55" s="49">
        <f t="shared" si="0"/>
        <v>6542.1220928692346</v>
      </c>
      <c r="I55" s="48">
        <v>0</v>
      </c>
      <c r="J55" s="45">
        <f t="shared" si="6"/>
        <v>35157.033036350098</v>
      </c>
      <c r="K55" s="43">
        <f t="shared" si="7"/>
        <v>296310.48633569106</v>
      </c>
      <c r="L55" s="24"/>
      <c r="M55" s="24"/>
      <c r="N55" s="24"/>
      <c r="S55"/>
      <c r="T55" s="9"/>
      <c r="U55" s="9"/>
      <c r="V55" s="9"/>
      <c r="W55" s="9"/>
    </row>
    <row r="56" spans="1:23" ht="16" customHeight="1" x14ac:dyDescent="0.15">
      <c r="A56" s="4"/>
      <c r="B56" s="51">
        <f t="shared" si="1"/>
        <v>40</v>
      </c>
      <c r="C56" s="53">
        <f t="shared" si="2"/>
        <v>47406</v>
      </c>
      <c r="D56" s="54"/>
      <c r="E56" s="54">
        <f t="shared" si="3"/>
        <v>31206.226551874217</v>
      </c>
      <c r="F56" s="54">
        <f t="shared" si="4"/>
        <v>3950.806484475881</v>
      </c>
      <c r="G56" s="54">
        <f t="shared" si="5"/>
        <v>35157.033036350098</v>
      </c>
      <c r="H56" s="49">
        <f t="shared" si="0"/>
        <v>5926.2097267138215</v>
      </c>
      <c r="I56" s="48">
        <v>0</v>
      </c>
      <c r="J56" s="54">
        <f t="shared" si="6"/>
        <v>35157.033036350098</v>
      </c>
      <c r="K56" s="52">
        <f t="shared" si="7"/>
        <v>265104.25978381687</v>
      </c>
      <c r="L56" s="24"/>
      <c r="M56" s="24"/>
      <c r="N56" s="24"/>
      <c r="S56"/>
      <c r="T56" s="9"/>
      <c r="U56" s="9"/>
      <c r="V56" s="9"/>
      <c r="W56" s="9"/>
    </row>
    <row r="57" spans="1:23" ht="16" customHeight="1" x14ac:dyDescent="0.15">
      <c r="A57" s="4"/>
      <c r="B57" s="42">
        <f t="shared" si="1"/>
        <v>41</v>
      </c>
      <c r="C57" s="44">
        <f t="shared" si="2"/>
        <v>47437</v>
      </c>
      <c r="D57" s="45"/>
      <c r="E57" s="45">
        <f t="shared" si="3"/>
        <v>31622.309572565871</v>
      </c>
      <c r="F57" s="45">
        <f t="shared" si="4"/>
        <v>3534.7234637842253</v>
      </c>
      <c r="G57" s="45">
        <f t="shared" si="5"/>
        <v>35157.033036350098</v>
      </c>
      <c r="H57" s="49">
        <f t="shared" si="0"/>
        <v>5302.0851956763372</v>
      </c>
      <c r="I57" s="48">
        <v>0</v>
      </c>
      <c r="J57" s="45">
        <f t="shared" si="6"/>
        <v>35157.033036350098</v>
      </c>
      <c r="K57" s="43">
        <f t="shared" si="7"/>
        <v>233481.95021125101</v>
      </c>
      <c r="L57" s="24"/>
      <c r="M57" s="24"/>
      <c r="N57" s="24"/>
      <c r="S57"/>
      <c r="T57" s="9"/>
      <c r="U57" s="9"/>
      <c r="V57" s="9"/>
      <c r="W57" s="9"/>
    </row>
    <row r="58" spans="1:23" ht="16" customHeight="1" x14ac:dyDescent="0.15">
      <c r="A58" s="4"/>
      <c r="B58" s="51">
        <f t="shared" si="1"/>
        <v>42</v>
      </c>
      <c r="C58" s="53">
        <f t="shared" si="2"/>
        <v>47467</v>
      </c>
      <c r="D58" s="54"/>
      <c r="E58" s="54">
        <f t="shared" si="3"/>
        <v>32043.940366866751</v>
      </c>
      <c r="F58" s="54">
        <f t="shared" si="4"/>
        <v>3113.092669483347</v>
      </c>
      <c r="G58" s="54">
        <f t="shared" si="5"/>
        <v>35157.033036350098</v>
      </c>
      <c r="H58" s="49">
        <f t="shared" si="0"/>
        <v>4669.6390042250205</v>
      </c>
      <c r="I58" s="48">
        <v>0</v>
      </c>
      <c r="J58" s="54">
        <f t="shared" si="6"/>
        <v>35157.033036350098</v>
      </c>
      <c r="K58" s="52">
        <f t="shared" si="7"/>
        <v>201438.00984438427</v>
      </c>
      <c r="L58" s="24"/>
      <c r="M58" s="24"/>
      <c r="N58" s="24"/>
      <c r="S58"/>
      <c r="T58" s="9"/>
      <c r="U58" s="9"/>
      <c r="V58" s="9"/>
      <c r="W58" s="9"/>
    </row>
    <row r="59" spans="1:23" ht="16" customHeight="1" x14ac:dyDescent="0.15">
      <c r="A59" s="4"/>
      <c r="B59" s="42">
        <f t="shared" si="1"/>
        <v>43</v>
      </c>
      <c r="C59" s="44">
        <f t="shared" si="2"/>
        <v>47498</v>
      </c>
      <c r="D59" s="45"/>
      <c r="E59" s="45">
        <f t="shared" si="3"/>
        <v>32471.192905091641</v>
      </c>
      <c r="F59" s="45">
        <f t="shared" si="4"/>
        <v>2685.8401312584569</v>
      </c>
      <c r="G59" s="45">
        <f t="shared" si="5"/>
        <v>35157.033036350098</v>
      </c>
      <c r="H59" s="49">
        <f t="shared" si="0"/>
        <v>4028.7601968876857</v>
      </c>
      <c r="I59" s="48">
        <v>0</v>
      </c>
      <c r="J59" s="45">
        <f t="shared" si="6"/>
        <v>35157.033036350098</v>
      </c>
      <c r="K59" s="43">
        <f t="shared" si="7"/>
        <v>168966.81693929262</v>
      </c>
      <c r="L59" s="24"/>
      <c r="M59" s="24"/>
      <c r="N59" s="24"/>
      <c r="S59"/>
      <c r="T59" s="9"/>
      <c r="U59" s="9"/>
      <c r="V59" s="9"/>
      <c r="W59" s="9"/>
    </row>
    <row r="60" spans="1:23" ht="16" customHeight="1" x14ac:dyDescent="0.15">
      <c r="A60" s="4"/>
      <c r="B60" s="51">
        <f t="shared" si="1"/>
        <v>44</v>
      </c>
      <c r="C60" s="53">
        <f t="shared" si="2"/>
        <v>47529</v>
      </c>
      <c r="D60" s="54"/>
      <c r="E60" s="54">
        <f t="shared" si="3"/>
        <v>32904.142143826197</v>
      </c>
      <c r="F60" s="54">
        <f t="shared" si="4"/>
        <v>2252.8908925239016</v>
      </c>
      <c r="G60" s="54">
        <f t="shared" si="5"/>
        <v>35157.033036350098</v>
      </c>
      <c r="H60" s="49">
        <f t="shared" si="0"/>
        <v>3379.3363387858526</v>
      </c>
      <c r="I60" s="48">
        <v>0</v>
      </c>
      <c r="J60" s="54">
        <f t="shared" si="6"/>
        <v>35157.033036350098</v>
      </c>
      <c r="K60" s="52">
        <f t="shared" si="7"/>
        <v>136062.67479546642</v>
      </c>
      <c r="L60" s="24"/>
      <c r="M60" s="24"/>
      <c r="N60" s="24"/>
      <c r="S60"/>
      <c r="T60" s="9"/>
      <c r="U60" s="9"/>
      <c r="V60" s="9"/>
      <c r="W60" s="9"/>
    </row>
    <row r="61" spans="1:23" ht="16" customHeight="1" x14ac:dyDescent="0.15">
      <c r="A61" s="4"/>
      <c r="B61" s="42">
        <f t="shared" si="1"/>
        <v>45</v>
      </c>
      <c r="C61" s="44">
        <f t="shared" si="2"/>
        <v>47557</v>
      </c>
      <c r="D61" s="45"/>
      <c r="E61" s="45">
        <f t="shared" si="3"/>
        <v>33342.864039077213</v>
      </c>
      <c r="F61" s="45">
        <f t="shared" si="4"/>
        <v>1814.1689972728857</v>
      </c>
      <c r="G61" s="45">
        <f t="shared" si="5"/>
        <v>35157.033036350098</v>
      </c>
      <c r="H61" s="49">
        <f t="shared" si="0"/>
        <v>2721.2534959093282</v>
      </c>
      <c r="I61" s="48">
        <v>0</v>
      </c>
      <c r="J61" s="45">
        <f t="shared" si="6"/>
        <v>35157.033036350098</v>
      </c>
      <c r="K61" s="43">
        <f t="shared" si="7"/>
        <v>102719.8107563892</v>
      </c>
      <c r="L61" s="24"/>
      <c r="M61" s="24"/>
      <c r="N61" s="24"/>
      <c r="S61"/>
      <c r="T61" s="9"/>
      <c r="U61" s="9"/>
      <c r="V61" s="9"/>
      <c r="W61" s="9"/>
    </row>
    <row r="62" spans="1:23" ht="16" customHeight="1" x14ac:dyDescent="0.15">
      <c r="A62" s="4"/>
      <c r="B62" s="51">
        <f t="shared" si="1"/>
        <v>46</v>
      </c>
      <c r="C62" s="53">
        <f t="shared" si="2"/>
        <v>47588</v>
      </c>
      <c r="D62" s="54"/>
      <c r="E62" s="54">
        <f t="shared" si="3"/>
        <v>33787.435559598242</v>
      </c>
      <c r="F62" s="54">
        <f t="shared" si="4"/>
        <v>1369.597476751856</v>
      </c>
      <c r="G62" s="54">
        <f t="shared" si="5"/>
        <v>35157.033036350098</v>
      </c>
      <c r="H62" s="49">
        <f t="shared" si="0"/>
        <v>2054.3962151277838</v>
      </c>
      <c r="I62" s="48">
        <v>0</v>
      </c>
      <c r="J62" s="54">
        <f t="shared" si="6"/>
        <v>35157.033036350098</v>
      </c>
      <c r="K62" s="52">
        <f t="shared" si="7"/>
        <v>68932.375196790963</v>
      </c>
      <c r="L62" s="24"/>
      <c r="M62" s="24"/>
      <c r="N62" s="24"/>
      <c r="S62"/>
      <c r="T62" s="9"/>
      <c r="U62" s="9"/>
      <c r="V62" s="9"/>
      <c r="W62" s="9"/>
    </row>
    <row r="63" spans="1:23" ht="16" customHeight="1" x14ac:dyDescent="0.15">
      <c r="A63" s="4"/>
      <c r="B63" s="42">
        <f t="shared" si="1"/>
        <v>47</v>
      </c>
      <c r="C63" s="44">
        <f t="shared" si="2"/>
        <v>47618</v>
      </c>
      <c r="D63" s="45"/>
      <c r="E63" s="45">
        <f t="shared" si="3"/>
        <v>34237.934700392885</v>
      </c>
      <c r="F63" s="45">
        <f t="shared" si="4"/>
        <v>919.09833595721295</v>
      </c>
      <c r="G63" s="45">
        <f t="shared" si="5"/>
        <v>35157.033036350098</v>
      </c>
      <c r="H63" s="49">
        <f t="shared" si="0"/>
        <v>1378.6475039358193</v>
      </c>
      <c r="I63" s="48">
        <v>0</v>
      </c>
      <c r="J63" s="45">
        <f t="shared" si="6"/>
        <v>35157.033036350098</v>
      </c>
      <c r="K63" s="43">
        <f t="shared" si="7"/>
        <v>34694.440496398078</v>
      </c>
      <c r="L63" s="24"/>
      <c r="M63" s="24"/>
      <c r="N63" s="24"/>
      <c r="S63"/>
      <c r="T63" s="9"/>
      <c r="U63" s="9"/>
      <c r="V63" s="9"/>
      <c r="W63" s="9"/>
    </row>
    <row r="64" spans="1:23" ht="16" customHeight="1" x14ac:dyDescent="0.15">
      <c r="A64" s="4"/>
      <c r="B64" s="51">
        <f t="shared" si="1"/>
        <v>48</v>
      </c>
      <c r="C64" s="53">
        <f t="shared" si="2"/>
        <v>47649</v>
      </c>
      <c r="D64" s="54"/>
      <c r="E64" s="54">
        <f t="shared" si="3"/>
        <v>34694.440496398078</v>
      </c>
      <c r="F64" s="54">
        <f t="shared" si="4"/>
        <v>462.5925399519744</v>
      </c>
      <c r="G64" s="54">
        <f t="shared" si="5"/>
        <v>35157.033036350054</v>
      </c>
      <c r="H64" s="49">
        <f t="shared" si="0"/>
        <v>693.88880992796157</v>
      </c>
      <c r="I64" s="48">
        <v>0</v>
      </c>
      <c r="J64" s="54">
        <f t="shared" si="6"/>
        <v>35157.033036350054</v>
      </c>
      <c r="K64" s="52">
        <f t="shared" si="7"/>
        <v>0</v>
      </c>
      <c r="L64" s="24"/>
      <c r="M64" s="24"/>
      <c r="N64" s="24"/>
      <c r="S64"/>
      <c r="T64" s="9"/>
      <c r="U64" s="9"/>
      <c r="V64" s="9"/>
      <c r="W64" s="9"/>
    </row>
    <row r="65" spans="1:16" ht="9.75" customHeight="1" x14ac:dyDescent="0.15">
      <c r="A65" s="24"/>
      <c r="B65" s="24"/>
      <c r="C65" s="27"/>
      <c r="D65" s="24"/>
      <c r="E65" s="24"/>
      <c r="F65" s="24"/>
      <c r="G65" s="24"/>
      <c r="H65" s="28"/>
      <c r="I65" s="28"/>
      <c r="J65" s="28"/>
      <c r="K65" s="28"/>
      <c r="L65" s="24"/>
      <c r="M65" s="24"/>
      <c r="N65" s="24"/>
      <c r="O65" s="1"/>
      <c r="P65" s="1"/>
    </row>
    <row r="66" spans="1:16" ht="9.75" customHeight="1" x14ac:dyDescent="0.15">
      <c r="A66" s="24"/>
      <c r="B66" s="24"/>
      <c r="C66" s="27"/>
      <c r="D66" s="24"/>
      <c r="E66" s="24"/>
      <c r="F66" s="24"/>
      <c r="G66" s="24"/>
      <c r="H66" s="28"/>
      <c r="I66" s="28"/>
      <c r="J66" s="28"/>
      <c r="K66" s="28"/>
      <c r="L66" s="24"/>
      <c r="M66" s="24"/>
      <c r="N66" s="24"/>
      <c r="O66" s="1"/>
      <c r="P66" s="1"/>
    </row>
    <row r="67" spans="1:16" ht="9.75" customHeight="1" x14ac:dyDescent="0.15">
      <c r="A67" s="24"/>
      <c r="B67" s="24"/>
      <c r="C67" s="27"/>
      <c r="D67" s="24"/>
      <c r="E67" s="24"/>
      <c r="F67" s="24"/>
      <c r="G67" s="24"/>
      <c r="H67" s="28"/>
      <c r="I67" s="28"/>
      <c r="J67" s="28"/>
      <c r="K67" s="28"/>
      <c r="L67" s="24"/>
      <c r="M67" s="24"/>
      <c r="N67" s="24"/>
      <c r="O67" s="1"/>
      <c r="P67" s="1"/>
    </row>
    <row r="68" spans="1:16" ht="9.7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9.7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9.7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9.7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9.7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9.7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9.7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9.7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9.7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9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9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9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9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9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9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9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9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9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9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9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9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9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9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9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9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9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9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9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9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9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9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9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9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9.7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9.7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9.7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9.7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9.7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9.7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9.7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9.7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9.7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9.7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9.7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9.7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9.75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9.7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9.7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9.7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9.7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9.7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9.7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9.7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9.7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9.7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9.7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9.7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9.7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9.7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9.7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9.7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9.7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9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9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9.7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9.7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9.7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9.7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9.7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9.7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9.7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9.7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9.7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9.7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9.7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9.7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9.7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9.7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9.7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9.7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9.7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9.7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9.7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9.7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9.7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9.7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9.7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9.7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9.7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9.7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9.7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9.7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9.7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9.7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9.7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9.7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9.7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9.7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9.7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9.7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9.7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9.7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9.7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9.7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9.7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9.7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9.7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9.7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9.7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9.7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9.7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9.7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9.7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9.7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9.7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9.7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9.7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9.7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9.7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9.7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9.7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9.7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9.7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9.7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9.7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9.7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9.7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9.7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9.7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9.7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9.7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9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9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9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9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9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9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9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9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9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9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9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9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9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9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9.7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9.7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9.7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9.7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9.7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9.7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9.7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9.7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9.7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9.7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9.7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9.7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9.7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9.7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9.7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9.7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9.7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9.7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9.7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9.7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9.7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9.7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9.7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9.7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9.7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9.7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9.7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9.7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9.7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9.7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9.7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9.7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9.7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9.7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9.7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9.7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9.7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9.7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9.7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9.7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9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9.7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9.7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9.7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9.7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9.7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9.7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9.7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9.7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9.7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9.7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9.7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9.7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9.7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9.7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9.7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9.7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9.7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9.7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9.7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9.7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9.7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9.7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9.7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9.7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9.7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9.7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9.7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9.7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9.7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9.7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9.7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9.7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9.7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9.7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9.7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9.7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9.7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9.7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9.7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9.7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9.7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9.7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9.7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9.7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9.7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9.7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9.7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9.7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9.7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9.7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9.7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9.7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9.7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9.7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9.7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9.7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9.7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9.7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9.7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9.7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9.7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9.7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9.7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9.7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9.7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9.7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9.7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9.7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9.7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9.7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9.7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9.7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9.7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9.7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9.7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9.7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9.7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9.75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9.75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9.75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9.75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9.75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9.75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9.7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9.7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9.7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9.7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9.7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9.7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9.7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9.7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9.7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9.7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9.7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9.7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9.7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9.7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9.7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9.7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9.7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9.7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9.7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9.7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9.7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9.7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9.7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9.7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9.7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9.7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9.7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9.7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9.7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9.7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9.7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9.7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9.7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9.7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9.7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9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9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9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9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9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9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9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9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9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9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9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9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9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9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9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9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9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9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9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9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9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9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9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9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9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9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9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9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9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9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9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9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9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9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9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9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9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9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9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9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9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9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9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9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9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9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9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9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9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9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9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9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9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9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9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9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9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9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9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9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9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9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9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9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9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9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9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9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9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9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9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9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9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9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9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9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9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9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9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9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9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9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9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9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9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9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9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9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9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9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9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9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9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9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9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9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9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9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9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9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9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9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9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9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9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9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9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9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9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9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9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9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9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9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9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9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9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9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9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9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9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9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9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9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9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9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9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9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9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9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9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9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9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9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9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9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9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9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9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9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9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9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9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9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9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9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9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9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9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9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9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9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9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9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9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9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9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9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9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9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9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9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9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9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9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9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9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9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9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9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9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9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9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9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9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9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9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9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9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9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9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9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9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9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9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9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9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9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9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9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9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9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9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9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9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9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9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9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9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9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9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9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9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9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9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9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9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9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9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9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9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9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9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9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9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9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9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9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9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9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9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9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9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9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9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9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9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9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9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9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9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9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9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9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9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9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9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9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9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9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9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9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9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9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9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9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9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9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9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9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9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9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9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9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9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9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9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9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9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9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9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9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9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9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9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9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9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9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9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9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9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9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9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9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9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9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9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9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9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9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9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9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9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9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9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9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9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9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9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9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9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9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9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9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9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9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9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9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9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9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9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9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9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9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9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9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9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9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9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9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9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9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9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9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9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9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9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9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9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9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9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9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9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9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9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9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9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9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9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9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9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9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9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9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9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9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9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9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9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9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9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9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9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9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9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9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9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9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9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9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9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9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9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9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9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9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9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9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9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9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9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9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9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9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9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9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9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9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9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9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9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9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9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9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9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9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9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9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9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9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9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9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9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9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9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9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9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9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9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9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9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9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9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9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9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9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9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9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9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9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9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9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9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9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9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9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9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9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9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9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9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9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9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9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9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9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9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9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9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9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9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9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9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9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9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9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9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9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9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9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9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9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9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9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9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9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9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9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9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9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9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9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9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9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9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9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9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9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9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9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9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9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9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9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9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9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9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9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9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9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9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9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9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9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9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9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9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9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9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9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9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9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9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9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9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9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9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9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9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9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9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9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9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9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9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9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9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9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9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9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9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9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9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9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9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9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9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9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9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9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9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9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9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9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9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9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9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9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9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9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9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9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9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9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9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9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9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9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9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9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9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9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9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9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9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9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9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9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9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9.75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9.75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9.75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9.75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9.75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9.75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9.75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9.75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9.75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9.75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9.75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9.75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9.75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9.75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9.75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9.75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9.75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9.75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9.75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9.75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9.75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9.75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9.75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9.75" customHeight="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9.75" customHeight="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9.75" customHeight="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9.75" customHeight="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9.75" customHeight="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9.75" customHeight="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9.75" customHeight="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9.75" customHeight="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9.75" customHeight="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9.75" customHeight="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9.75" customHeight="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9.75" customHeight="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9.75" customHeight="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9.75" customHeight="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9.75" customHeight="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9.75" customHeight="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9.75" customHeight="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9.75" customHeight="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9.75" customHeight="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9.75" customHeight="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9.75" customHeight="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9.75" customHeight="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9.75" customHeight="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9.75" customHeight="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9.75" customHeight="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9.75" customHeight="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9.75" customHeight="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9.75" customHeight="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9.75" customHeight="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9.75" customHeight="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9.75" customHeight="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9.75" customHeight="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9.75" customHeight="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9.75" customHeight="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9.75" customHeight="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9.75" customHeight="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9.75" customHeight="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9.75" customHeight="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9.75" customHeight="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9.75" customHeight="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9.75" customHeight="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9.75" customHeight="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9.75" customHeight="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9.75" customHeight="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9.75" customHeight="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9.75" customHeight="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9.75" customHeight="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9.75" customHeight="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9.75" customHeight="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9.75" customHeight="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9.75" customHeight="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9.75" customHeight="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9.75" customHeight="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9.75" customHeight="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9.75" customHeight="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9.75" customHeight="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9.75" customHeight="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9.75" customHeight="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9.75" customHeight="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9.75" customHeight="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9.75" customHeight="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9.75" customHeight="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9.75" customHeight="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9.75" customHeight="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9.75" customHeight="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9.75" customHeight="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9.75" customHeight="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9.75" customHeight="1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9.75" customHeight="1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9.75" customHeight="1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9.75" customHeight="1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9.75" customHeight="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9.75" customHeight="1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9.75" customHeight="1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9.75" customHeight="1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9.75" customHeight="1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9.75" customHeight="1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ht="9.75" customHeight="1" x14ac:dyDescent="0.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</sheetData>
  <mergeCells count="3">
    <mergeCell ref="T2:W2"/>
    <mergeCell ref="B14:K14"/>
    <mergeCell ref="B2:K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Term Loan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 Latka</cp:lastModifiedBy>
  <dcterms:created xsi:type="dcterms:W3CDTF">2025-01-21T20:00:56Z</dcterms:created>
  <dcterms:modified xsi:type="dcterms:W3CDTF">2026-07-14T12:39:38Z</dcterms:modified>
</cp:coreProperties>
</file>